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6035"/>
  </bookViews>
  <sheets>
    <sheet name="1_ kolo" sheetId="1" r:id="rId1"/>
    <sheet name="2_ kolo" sheetId="2" r:id="rId2"/>
    <sheet name="3_ kolo A,B" sheetId="3" state="hidden" r:id="rId3"/>
    <sheet name="poznámky" sheetId="4" r:id="rId4"/>
  </sheets>
  <calcPr calcId="145621"/>
</workbook>
</file>

<file path=xl/calcChain.xml><?xml version="1.0" encoding="utf-8"?>
<calcChain xmlns="http://schemas.openxmlformats.org/spreadsheetml/2006/main">
  <c r="AD32" i="4" l="1"/>
  <c r="AF9" i="4"/>
  <c r="AF1" i="4"/>
  <c r="BI37" i="3"/>
  <c r="BA37" i="3"/>
  <c r="AY37" i="3"/>
  <c r="AF32" i="4" s="1"/>
  <c r="AW37" i="3"/>
  <c r="AV37" i="3"/>
  <c r="AC32" i="4" s="1"/>
  <c r="BI36" i="3"/>
  <c r="BA36" i="3"/>
  <c r="AW36" i="3"/>
  <c r="AU36" i="3"/>
  <c r="AS36" i="3"/>
  <c r="BI35" i="3"/>
  <c r="BA35" i="3"/>
  <c r="AU35" i="3"/>
  <c r="AY35" i="3" s="1"/>
  <c r="AS35" i="3"/>
  <c r="AR35" i="3"/>
  <c r="AP35" i="3"/>
  <c r="AW35" i="3" s="1"/>
  <c r="BI34" i="3"/>
  <c r="BA34" i="3"/>
  <c r="AW34" i="3"/>
  <c r="AU34" i="3"/>
  <c r="AS34" i="3"/>
  <c r="AR34" i="3"/>
  <c r="AP34" i="3"/>
  <c r="AV34" i="3" s="1"/>
  <c r="AO34" i="3"/>
  <c r="AM34" i="3"/>
  <c r="BI33" i="3"/>
  <c r="BA33" i="3"/>
  <c r="AY33" i="3"/>
  <c r="AF28" i="4" s="1"/>
  <c r="AU33" i="3"/>
  <c r="AS33" i="3"/>
  <c r="AR33" i="3"/>
  <c r="AP33" i="3"/>
  <c r="AO33" i="3"/>
  <c r="AM33" i="3"/>
  <c r="AL33" i="3"/>
  <c r="AJ33" i="3"/>
  <c r="AW33" i="3" s="1"/>
  <c r="BI32" i="3"/>
  <c r="BA32" i="3"/>
  <c r="AW32" i="3"/>
  <c r="AU32" i="3"/>
  <c r="AS32" i="3"/>
  <c r="AR32" i="3"/>
  <c r="AP32" i="3"/>
  <c r="AO32" i="3"/>
  <c r="AM32" i="3"/>
  <c r="AL32" i="3"/>
  <c r="AJ32" i="3"/>
  <c r="AI32" i="3"/>
  <c r="AY32" i="3" s="1"/>
  <c r="AG32" i="3"/>
  <c r="BI31" i="3"/>
  <c r="BA31" i="3"/>
  <c r="AY31" i="3"/>
  <c r="AF26" i="4" s="1"/>
  <c r="AU31" i="3"/>
  <c r="AS31" i="3"/>
  <c r="AR31" i="3"/>
  <c r="AP31" i="3"/>
  <c r="AO31" i="3"/>
  <c r="AM31" i="3"/>
  <c r="AL31" i="3"/>
  <c r="AJ31" i="3"/>
  <c r="AI31" i="3"/>
  <c r="AG31" i="3"/>
  <c r="AF31" i="3"/>
  <c r="AD31" i="3"/>
  <c r="AW31" i="3" s="1"/>
  <c r="BI30" i="3"/>
  <c r="BA30" i="3"/>
  <c r="AW30" i="3"/>
  <c r="AU30" i="3"/>
  <c r="AS30" i="3"/>
  <c r="AR30" i="3"/>
  <c r="AP30" i="3"/>
  <c r="AO30" i="3"/>
  <c r="AM30" i="3"/>
  <c r="AL30" i="3"/>
  <c r="AJ30" i="3"/>
  <c r="AI30" i="3"/>
  <c r="AG30" i="3"/>
  <c r="AF30" i="3"/>
  <c r="AD30" i="3"/>
  <c r="AC30" i="3"/>
  <c r="AA30" i="3"/>
  <c r="BI29" i="3"/>
  <c r="BA29" i="3"/>
  <c r="AY29" i="3"/>
  <c r="AF24" i="4" s="1"/>
  <c r="AU29" i="3"/>
  <c r="AS29" i="3"/>
  <c r="AR29" i="3"/>
  <c r="AP29" i="3"/>
  <c r="AO29" i="3"/>
  <c r="AM29" i="3"/>
  <c r="AL29" i="3"/>
  <c r="AJ29" i="3"/>
  <c r="AI29" i="3"/>
  <c r="AG29" i="3"/>
  <c r="AF29" i="3"/>
  <c r="AD29" i="3"/>
  <c r="AC29" i="3"/>
  <c r="AA29" i="3"/>
  <c r="Z29" i="3"/>
  <c r="X29" i="3"/>
  <c r="AW29" i="3" s="1"/>
  <c r="BI28" i="3"/>
  <c r="BA28" i="3"/>
  <c r="AW28" i="3"/>
  <c r="AU28" i="3"/>
  <c r="AS28" i="3"/>
  <c r="AR28" i="3"/>
  <c r="AP28" i="3"/>
  <c r="AO28" i="3"/>
  <c r="AM28" i="3"/>
  <c r="AL28" i="3"/>
  <c r="AJ28" i="3"/>
  <c r="AI28" i="3"/>
  <c r="AG28" i="3"/>
  <c r="AF28" i="3"/>
  <c r="AD28" i="3"/>
  <c r="AC28" i="3"/>
  <c r="AA28" i="3"/>
  <c r="Z28" i="3"/>
  <c r="X28" i="3"/>
  <c r="W28" i="3"/>
  <c r="U28" i="3"/>
  <c r="BI27" i="3"/>
  <c r="BA27" i="3"/>
  <c r="AY27" i="3"/>
  <c r="AF22" i="4" s="1"/>
  <c r="AU27" i="3"/>
  <c r="AS27" i="3"/>
  <c r="AR27" i="3"/>
  <c r="AP27" i="3"/>
  <c r="AO27" i="3"/>
  <c r="AM27" i="3"/>
  <c r="AL27" i="3"/>
  <c r="AJ27" i="3"/>
  <c r="AI27" i="3"/>
  <c r="AG27" i="3"/>
  <c r="AF27" i="3"/>
  <c r="AD27" i="3"/>
  <c r="AC27" i="3"/>
  <c r="AA27" i="3"/>
  <c r="Z27" i="3"/>
  <c r="X27" i="3"/>
  <c r="W27" i="3"/>
  <c r="U27" i="3"/>
  <c r="T27" i="3"/>
  <c r="R27" i="3"/>
  <c r="AW27" i="3" s="1"/>
  <c r="BI26" i="3"/>
  <c r="BA26" i="3"/>
  <c r="AW26" i="3"/>
  <c r="AU26" i="3"/>
  <c r="AS26" i="3"/>
  <c r="AR26" i="3"/>
  <c r="AP26" i="3"/>
  <c r="AO26" i="3"/>
  <c r="AM26" i="3"/>
  <c r="AL26" i="3"/>
  <c r="AJ26" i="3"/>
  <c r="AI26" i="3"/>
  <c r="AG26" i="3"/>
  <c r="AF26" i="3"/>
  <c r="AD26" i="3"/>
  <c r="AC26" i="3"/>
  <c r="AA26" i="3"/>
  <c r="Z26" i="3"/>
  <c r="X26" i="3"/>
  <c r="W26" i="3"/>
  <c r="U26" i="3"/>
  <c r="T26" i="3"/>
  <c r="R26" i="3"/>
  <c r="Q26" i="3"/>
  <c r="AY26" i="3" s="1"/>
  <c r="O26" i="3"/>
  <c r="AV26" i="3" s="1"/>
  <c r="BI25" i="3"/>
  <c r="BA25" i="3"/>
  <c r="AY25" i="3"/>
  <c r="AF20" i="4" s="1"/>
  <c r="AU25" i="3"/>
  <c r="AS25" i="3"/>
  <c r="AR25" i="3"/>
  <c r="AP25" i="3"/>
  <c r="AO25" i="3"/>
  <c r="AM25" i="3"/>
  <c r="AL25" i="3"/>
  <c r="AJ25" i="3"/>
  <c r="AI25" i="3"/>
  <c r="AG25" i="3"/>
  <c r="AF25" i="3"/>
  <c r="AD25" i="3"/>
  <c r="AC25" i="3"/>
  <c r="AA25" i="3"/>
  <c r="Z25" i="3"/>
  <c r="X25" i="3"/>
  <c r="W25" i="3"/>
  <c r="U25" i="3"/>
  <c r="T25" i="3"/>
  <c r="R25" i="3"/>
  <c r="Q25" i="3"/>
  <c r="O25" i="3"/>
  <c r="N25" i="3"/>
  <c r="L25" i="3"/>
  <c r="AW25" i="3" s="1"/>
  <c r="BI24" i="3"/>
  <c r="BA24" i="3"/>
  <c r="AW24" i="3"/>
  <c r="AU24" i="3"/>
  <c r="AS24" i="3"/>
  <c r="AR24" i="3"/>
  <c r="AP24" i="3"/>
  <c r="AO24" i="3"/>
  <c r="AM24" i="3"/>
  <c r="AL24" i="3"/>
  <c r="AJ24" i="3"/>
  <c r="AI24" i="3"/>
  <c r="AG24" i="3"/>
  <c r="AF24" i="3"/>
  <c r="AD24" i="3"/>
  <c r="AC24" i="3"/>
  <c r="AA24" i="3"/>
  <c r="Z24" i="3"/>
  <c r="X24" i="3"/>
  <c r="W24" i="3"/>
  <c r="U24" i="3"/>
  <c r="T24" i="3"/>
  <c r="R24" i="3"/>
  <c r="Q24" i="3"/>
  <c r="O24" i="3"/>
  <c r="N24" i="3"/>
  <c r="L24" i="3"/>
  <c r="K24" i="3"/>
  <c r="AY24" i="3" s="1"/>
  <c r="I24" i="3"/>
  <c r="BI23" i="3"/>
  <c r="BA23" i="3"/>
  <c r="AY23" i="3"/>
  <c r="AF18" i="4" s="1"/>
  <c r="AU23" i="3"/>
  <c r="AS23" i="3"/>
  <c r="AR23" i="3"/>
  <c r="AP23" i="3"/>
  <c r="AO23" i="3"/>
  <c r="AM23" i="3"/>
  <c r="AL23" i="3"/>
  <c r="AJ23" i="3"/>
  <c r="AI23" i="3"/>
  <c r="AG23" i="3"/>
  <c r="AF23" i="3"/>
  <c r="AD23" i="3"/>
  <c r="AC23" i="3"/>
  <c r="AA23" i="3"/>
  <c r="Z23" i="3"/>
  <c r="X23" i="3"/>
  <c r="W23" i="3"/>
  <c r="U23" i="3"/>
  <c r="T23" i="3"/>
  <c r="R23" i="3"/>
  <c r="Q23" i="3"/>
  <c r="O23" i="3"/>
  <c r="N23" i="3"/>
  <c r="L23" i="3"/>
  <c r="K23" i="3"/>
  <c r="I23" i="3"/>
  <c r="H23" i="3"/>
  <c r="F23" i="3"/>
  <c r="AW23" i="3" s="1"/>
  <c r="AM22" i="3"/>
  <c r="BI18" i="3"/>
  <c r="BA18" i="3"/>
  <c r="AY18" i="3"/>
  <c r="AF15" i="4" s="1"/>
  <c r="AW18" i="3"/>
  <c r="AD15" i="4" s="1"/>
  <c r="AV18" i="3"/>
  <c r="BI17" i="3"/>
  <c r="BA17" i="3"/>
  <c r="AW17" i="3"/>
  <c r="AU17" i="3"/>
  <c r="AY17" i="3" s="1"/>
  <c r="AS17" i="3"/>
  <c r="AV17" i="3" s="1"/>
  <c r="BI16" i="3"/>
  <c r="BA16" i="3"/>
  <c r="AY16" i="3"/>
  <c r="AF13" i="4" s="1"/>
  <c r="AU16" i="3"/>
  <c r="AS16" i="3"/>
  <c r="AR16" i="3"/>
  <c r="AP16" i="3"/>
  <c r="AW16" i="3" s="1"/>
  <c r="BI15" i="3"/>
  <c r="BA15" i="3"/>
  <c r="AW15" i="3"/>
  <c r="AU15" i="3"/>
  <c r="AS15" i="3"/>
  <c r="AR15" i="3"/>
  <c r="AP15" i="3"/>
  <c r="AO15" i="3"/>
  <c r="AY15" i="3" s="1"/>
  <c r="AM15" i="3"/>
  <c r="BI14" i="3"/>
  <c r="BA14" i="3"/>
  <c r="AY14" i="3"/>
  <c r="AF11" i="4" s="1"/>
  <c r="AU14" i="3"/>
  <c r="AS14" i="3"/>
  <c r="AR14" i="3"/>
  <c r="AP14" i="3"/>
  <c r="AO14" i="3"/>
  <c r="AM14" i="3"/>
  <c r="AL14" i="3"/>
  <c r="AJ14" i="3"/>
  <c r="AW14" i="3" s="1"/>
  <c r="BI13" i="3"/>
  <c r="BA13" i="3"/>
  <c r="AW13" i="3"/>
  <c r="AU13" i="3"/>
  <c r="AS13" i="3"/>
  <c r="AR13" i="3"/>
  <c r="AP13" i="3"/>
  <c r="AO13" i="3"/>
  <c r="AM13" i="3"/>
  <c r="AL13" i="3"/>
  <c r="AJ13" i="3"/>
  <c r="AI13" i="3"/>
  <c r="AG13" i="3"/>
  <c r="AV13" i="3" s="1"/>
  <c r="BI12" i="3"/>
  <c r="BA12" i="3"/>
  <c r="AY12" i="3"/>
  <c r="AU12" i="3"/>
  <c r="AS12" i="3"/>
  <c r="AR12" i="3"/>
  <c r="AP12" i="3"/>
  <c r="AO12" i="3"/>
  <c r="AM12" i="3"/>
  <c r="AL12" i="3"/>
  <c r="AJ12" i="3"/>
  <c r="AI12" i="3"/>
  <c r="AG12" i="3"/>
  <c r="AF12" i="3"/>
  <c r="AD12" i="3"/>
  <c r="AW12" i="3" s="1"/>
  <c r="BI11" i="3"/>
  <c r="BA11" i="3"/>
  <c r="AW11" i="3"/>
  <c r="AU11" i="3"/>
  <c r="AS11" i="3"/>
  <c r="AR11" i="3"/>
  <c r="AP11" i="3"/>
  <c r="AO11" i="3"/>
  <c r="AM11" i="3"/>
  <c r="AL11" i="3"/>
  <c r="AJ11" i="3"/>
  <c r="AI11" i="3"/>
  <c r="AG11" i="3"/>
  <c r="AF11" i="3"/>
  <c r="AD11" i="3"/>
  <c r="AC11" i="3"/>
  <c r="AA11" i="3"/>
  <c r="BI10" i="3"/>
  <c r="BA10" i="3"/>
  <c r="AY10" i="3"/>
  <c r="AF7" i="4" s="1"/>
  <c r="AU10" i="3"/>
  <c r="AS10" i="3"/>
  <c r="AR10" i="3"/>
  <c r="AP10" i="3"/>
  <c r="AO10" i="3"/>
  <c r="AM10" i="3"/>
  <c r="AL10" i="3"/>
  <c r="AJ10" i="3"/>
  <c r="AI10" i="3"/>
  <c r="AG10" i="3"/>
  <c r="AF10" i="3"/>
  <c r="AD10" i="3"/>
  <c r="AC10" i="3"/>
  <c r="AA10" i="3"/>
  <c r="Z10" i="3"/>
  <c r="X10" i="3"/>
  <c r="AW10" i="3" s="1"/>
  <c r="BI9" i="3"/>
  <c r="BA9" i="3"/>
  <c r="AW9" i="3"/>
  <c r="AU9" i="3"/>
  <c r="AS9" i="3"/>
  <c r="AR9" i="3"/>
  <c r="AP9" i="3"/>
  <c r="AO9" i="3"/>
  <c r="AM9" i="3"/>
  <c r="AL9" i="3"/>
  <c r="AJ9" i="3"/>
  <c r="AI9" i="3"/>
  <c r="AG9" i="3"/>
  <c r="AF9" i="3"/>
  <c r="AD9" i="3"/>
  <c r="AC9" i="3"/>
  <c r="AA9" i="3"/>
  <c r="Z9" i="3"/>
  <c r="X9" i="3"/>
  <c r="W9" i="3"/>
  <c r="AY9" i="3" s="1"/>
  <c r="U9" i="3"/>
  <c r="AV9" i="3" s="1"/>
  <c r="BI8" i="3"/>
  <c r="BA8" i="3"/>
  <c r="AY8" i="3"/>
  <c r="AF5" i="4" s="1"/>
  <c r="AU8" i="3"/>
  <c r="AS8" i="3"/>
  <c r="AR8" i="3"/>
  <c r="AP8" i="3"/>
  <c r="AO8" i="3"/>
  <c r="AM8" i="3"/>
  <c r="AL8" i="3"/>
  <c r="AJ8" i="3"/>
  <c r="AI8" i="3"/>
  <c r="AG8" i="3"/>
  <c r="AF8" i="3"/>
  <c r="AD8" i="3"/>
  <c r="AC8" i="3"/>
  <c r="AA8" i="3"/>
  <c r="Z8" i="3"/>
  <c r="X8" i="3"/>
  <c r="W8" i="3"/>
  <c r="U8" i="3"/>
  <c r="T8" i="3"/>
  <c r="R8" i="3"/>
  <c r="AW8" i="3" s="1"/>
  <c r="BI7" i="3"/>
  <c r="BA7" i="3"/>
  <c r="AW7" i="3"/>
  <c r="AU7" i="3"/>
  <c r="AS7" i="3"/>
  <c r="AR7" i="3"/>
  <c r="AP7" i="3"/>
  <c r="AO7" i="3"/>
  <c r="AM7" i="3"/>
  <c r="AL7" i="3"/>
  <c r="AJ7" i="3"/>
  <c r="AI7" i="3"/>
  <c r="AG7" i="3"/>
  <c r="AF7" i="3"/>
  <c r="AD7" i="3"/>
  <c r="AC7" i="3"/>
  <c r="AA7" i="3"/>
  <c r="Z7" i="3"/>
  <c r="X7" i="3"/>
  <c r="W7" i="3"/>
  <c r="U7" i="3"/>
  <c r="T7" i="3"/>
  <c r="R7" i="3"/>
  <c r="Q7" i="3"/>
  <c r="AY7" i="3" s="1"/>
  <c r="O7" i="3"/>
  <c r="BI6" i="3"/>
  <c r="BA6" i="3"/>
  <c r="AY6" i="3"/>
  <c r="AF3" i="4" s="1"/>
  <c r="AU6" i="3"/>
  <c r="AS6" i="3"/>
  <c r="AR6" i="3"/>
  <c r="AP6" i="3"/>
  <c r="AO6" i="3"/>
  <c r="AM6" i="3"/>
  <c r="AL6" i="3"/>
  <c r="AJ6" i="3"/>
  <c r="AI6" i="3"/>
  <c r="AG6" i="3"/>
  <c r="AF6" i="3"/>
  <c r="AD6" i="3"/>
  <c r="AC6" i="3"/>
  <c r="AA6" i="3"/>
  <c r="Z6" i="3"/>
  <c r="X6" i="3"/>
  <c r="W6" i="3"/>
  <c r="U6" i="3"/>
  <c r="T6" i="3"/>
  <c r="R6" i="3"/>
  <c r="Q6" i="3"/>
  <c r="O6" i="3"/>
  <c r="N6" i="3"/>
  <c r="L6" i="3"/>
  <c r="AW6" i="3" s="1"/>
  <c r="BI5" i="3"/>
  <c r="BA5" i="3"/>
  <c r="AW5" i="3"/>
  <c r="AU5" i="3"/>
  <c r="AS5" i="3"/>
  <c r="AR5" i="3"/>
  <c r="AP5" i="3"/>
  <c r="AO5" i="3"/>
  <c r="AM5" i="3"/>
  <c r="AL5" i="3"/>
  <c r="AJ5" i="3"/>
  <c r="AI5" i="3"/>
  <c r="AG5" i="3"/>
  <c r="AF5" i="3"/>
  <c r="AD5" i="3"/>
  <c r="AC5" i="3"/>
  <c r="AA5" i="3"/>
  <c r="Z5" i="3"/>
  <c r="X5" i="3"/>
  <c r="W5" i="3"/>
  <c r="U5" i="3"/>
  <c r="T5" i="3"/>
  <c r="R5" i="3"/>
  <c r="Q5" i="3"/>
  <c r="O5" i="3"/>
  <c r="N5" i="3"/>
  <c r="L5" i="3"/>
  <c r="K5" i="3"/>
  <c r="I5" i="3"/>
  <c r="AV5" i="3" s="1"/>
  <c r="BI4" i="3"/>
  <c r="BA4" i="3"/>
  <c r="AY4" i="3"/>
  <c r="AU4" i="3"/>
  <c r="AS4" i="3"/>
  <c r="AR4" i="3"/>
  <c r="AP4" i="3"/>
  <c r="AO4" i="3"/>
  <c r="AM4" i="3"/>
  <c r="AL4" i="3"/>
  <c r="AJ4" i="3"/>
  <c r="AI4" i="3"/>
  <c r="AG4" i="3"/>
  <c r="AF4" i="3"/>
  <c r="AD4" i="3"/>
  <c r="AC4" i="3"/>
  <c r="AA4" i="3"/>
  <c r="Z4" i="3"/>
  <c r="X4" i="3"/>
  <c r="W4" i="3"/>
  <c r="U4" i="3"/>
  <c r="T4" i="3"/>
  <c r="R4" i="3"/>
  <c r="Q4" i="3"/>
  <c r="O4" i="3"/>
  <c r="N4" i="3"/>
  <c r="L4" i="3"/>
  <c r="K4" i="3"/>
  <c r="I4" i="3"/>
  <c r="H4" i="3"/>
  <c r="F4" i="3"/>
  <c r="AW4" i="3" s="1"/>
  <c r="DE33" i="2"/>
  <c r="DB33" i="2"/>
  <c r="CV33" i="2"/>
  <c r="L30" i="4" s="1"/>
  <c r="CT33" i="2"/>
  <c r="CR33" i="2"/>
  <c r="P30" i="4" s="1"/>
  <c r="CP33" i="2"/>
  <c r="CO33" i="2"/>
  <c r="M30" i="4" s="1"/>
  <c r="B33" i="2"/>
  <c r="DD33" i="2" s="1"/>
  <c r="T30" i="4" s="1"/>
  <c r="B37" i="3" s="1"/>
  <c r="DE32" i="2"/>
  <c r="DD32" i="2"/>
  <c r="T29" i="4" s="1"/>
  <c r="DB32" i="2"/>
  <c r="CT32" i="2"/>
  <c r="CP32" i="2"/>
  <c r="N29" i="4" s="1"/>
  <c r="CN32" i="2"/>
  <c r="CL32" i="2"/>
  <c r="B32" i="2"/>
  <c r="CV32" i="2" s="1"/>
  <c r="L29" i="4" s="1"/>
  <c r="DE31" i="2"/>
  <c r="DB31" i="2"/>
  <c r="CT31" i="2"/>
  <c r="CN31" i="2"/>
  <c r="CR31" i="2" s="1"/>
  <c r="P28" i="4" s="1"/>
  <c r="CL31" i="2"/>
  <c r="CK31" i="2"/>
  <c r="CI31" i="2"/>
  <c r="CP31" i="2" s="1"/>
  <c r="N28" i="4" s="1"/>
  <c r="B31" i="2"/>
  <c r="CV31" i="2" s="1"/>
  <c r="L28" i="4" s="1"/>
  <c r="DE30" i="2"/>
  <c r="DB30" i="2"/>
  <c r="CV30" i="2"/>
  <c r="L27" i="4" s="1"/>
  <c r="CT30" i="2"/>
  <c r="CP30" i="2"/>
  <c r="CN30" i="2"/>
  <c r="CL30" i="2"/>
  <c r="CK30" i="2"/>
  <c r="CR30" i="2" s="1"/>
  <c r="P27" i="4" s="1"/>
  <c r="CI30" i="2"/>
  <c r="CH30" i="2"/>
  <c r="CF30" i="2"/>
  <c r="CO30" i="2" s="1"/>
  <c r="M27" i="4" s="1"/>
  <c r="B30" i="2"/>
  <c r="DD30" i="2" s="1"/>
  <c r="T27" i="4" s="1"/>
  <c r="DE29" i="2"/>
  <c r="DB29" i="2"/>
  <c r="CV29" i="2"/>
  <c r="L26" i="4" s="1"/>
  <c r="CT29" i="2"/>
  <c r="CP29" i="2"/>
  <c r="CN29" i="2"/>
  <c r="CL29" i="2"/>
  <c r="CK29" i="2"/>
  <c r="CI29" i="2"/>
  <c r="CH29" i="2"/>
  <c r="CF29" i="2"/>
  <c r="CE29" i="2"/>
  <c r="CR29" i="2" s="1"/>
  <c r="P26" i="4" s="1"/>
  <c r="CC29" i="2"/>
  <c r="B29" i="2"/>
  <c r="DD29" i="2" s="1"/>
  <c r="T26" i="4" s="1"/>
  <c r="DE28" i="2"/>
  <c r="DD28" i="2"/>
  <c r="T25" i="4" s="1"/>
  <c r="DB28" i="2"/>
  <c r="CT28" i="2"/>
  <c r="CN28" i="2"/>
  <c r="CL28" i="2"/>
  <c r="CK28" i="2"/>
  <c r="CI28" i="2"/>
  <c r="CH28" i="2"/>
  <c r="CF28" i="2"/>
  <c r="CE28" i="2"/>
  <c r="CC28" i="2"/>
  <c r="CB28" i="2"/>
  <c r="CO28" i="2" s="1"/>
  <c r="M25" i="4" s="1"/>
  <c r="BZ28" i="2"/>
  <c r="CP28" i="2" s="1"/>
  <c r="N25" i="4" s="1"/>
  <c r="B28" i="2"/>
  <c r="CV28" i="2" s="1"/>
  <c r="L25" i="4" s="1"/>
  <c r="DE27" i="2"/>
  <c r="DB27" i="2"/>
  <c r="CT27" i="2"/>
  <c r="CN27" i="2"/>
  <c r="CL27" i="2"/>
  <c r="CK27" i="2"/>
  <c r="CI27" i="2"/>
  <c r="CH27" i="2"/>
  <c r="CF27" i="2"/>
  <c r="CE27" i="2"/>
  <c r="CC27" i="2"/>
  <c r="CB27" i="2"/>
  <c r="BZ27" i="2"/>
  <c r="BY27" i="2"/>
  <c r="BW27" i="2"/>
  <c r="CP27" i="2" s="1"/>
  <c r="N24" i="4" s="1"/>
  <c r="B27" i="2"/>
  <c r="CV27" i="2" s="1"/>
  <c r="L24" i="4" s="1"/>
  <c r="DE26" i="2"/>
  <c r="DB26" i="2"/>
  <c r="CT26" i="2"/>
  <c r="CN26" i="2"/>
  <c r="CL26" i="2"/>
  <c r="CK26" i="2"/>
  <c r="CI26" i="2"/>
  <c r="CH26" i="2"/>
  <c r="CF26" i="2"/>
  <c r="CE26" i="2"/>
  <c r="CC26" i="2"/>
  <c r="CB26" i="2"/>
  <c r="BZ26" i="2"/>
  <c r="BY26" i="2"/>
  <c r="CR26" i="2" s="1"/>
  <c r="P23" i="4" s="1"/>
  <c r="BW26" i="2"/>
  <c r="BV26" i="2"/>
  <c r="BT26" i="2"/>
  <c r="CO26" i="2" s="1"/>
  <c r="M23" i="4" s="1"/>
  <c r="B26" i="2"/>
  <c r="DD26" i="2" s="1"/>
  <c r="T23" i="4" s="1"/>
  <c r="B36" i="3" s="1"/>
  <c r="DE25" i="2"/>
  <c r="DB25" i="2"/>
  <c r="CV25" i="2"/>
  <c r="L22" i="4" s="1"/>
  <c r="CT25" i="2"/>
  <c r="CN25" i="2"/>
  <c r="CL25" i="2"/>
  <c r="CK25" i="2"/>
  <c r="CI25" i="2"/>
  <c r="CH25" i="2"/>
  <c r="CF25" i="2"/>
  <c r="CE25" i="2"/>
  <c r="CC25" i="2"/>
  <c r="CB25" i="2"/>
  <c r="BZ25" i="2"/>
  <c r="BY25" i="2"/>
  <c r="BW25" i="2"/>
  <c r="BV25" i="2"/>
  <c r="BT25" i="2"/>
  <c r="CP25" i="2" s="1"/>
  <c r="BS25" i="2"/>
  <c r="CR25" i="2" s="1"/>
  <c r="P22" i="4" s="1"/>
  <c r="BQ25" i="2"/>
  <c r="B25" i="2"/>
  <c r="DD25" i="2" s="1"/>
  <c r="T22" i="4" s="1"/>
  <c r="B35" i="3" s="1"/>
  <c r="BC35" i="3" s="1"/>
  <c r="AB30" i="4" s="1"/>
  <c r="DE24" i="2"/>
  <c r="DD24" i="2"/>
  <c r="T21" i="4" s="1"/>
  <c r="B34" i="3" s="1"/>
  <c r="DB24" i="2"/>
  <c r="CT24" i="2"/>
  <c r="CN24" i="2"/>
  <c r="CL24" i="2"/>
  <c r="CK24" i="2"/>
  <c r="CI24" i="2"/>
  <c r="CH24" i="2"/>
  <c r="CF24" i="2"/>
  <c r="CE24" i="2"/>
  <c r="CC24" i="2"/>
  <c r="CB24" i="2"/>
  <c r="BZ24" i="2"/>
  <c r="BY24" i="2"/>
  <c r="BW24" i="2"/>
  <c r="BV24" i="2"/>
  <c r="BT24" i="2"/>
  <c r="BS24" i="2"/>
  <c r="BQ24" i="2"/>
  <c r="CO24" i="2" s="1"/>
  <c r="M21" i="4" s="1"/>
  <c r="BP24" i="2"/>
  <c r="BN24" i="2"/>
  <c r="CP24" i="2" s="1"/>
  <c r="N21" i="4" s="1"/>
  <c r="B24" i="2"/>
  <c r="CV24" i="2" s="1"/>
  <c r="L21" i="4" s="1"/>
  <c r="DE23" i="2"/>
  <c r="CO23" i="2" s="1"/>
  <c r="M20" i="4" s="1"/>
  <c r="DB23" i="2"/>
  <c r="CT23" i="2"/>
  <c r="CN23" i="2"/>
  <c r="CL23" i="2"/>
  <c r="CK23" i="2"/>
  <c r="CI23" i="2"/>
  <c r="CH23" i="2"/>
  <c r="CF23" i="2"/>
  <c r="CE23" i="2"/>
  <c r="CC23" i="2"/>
  <c r="CB23" i="2"/>
  <c r="BZ23" i="2"/>
  <c r="BY23" i="2"/>
  <c r="BW23" i="2"/>
  <c r="BV23" i="2"/>
  <c r="BT23" i="2"/>
  <c r="BS23" i="2"/>
  <c r="BQ23" i="2"/>
  <c r="BP23" i="2"/>
  <c r="BN23" i="2"/>
  <c r="BM23" i="2"/>
  <c r="BK23" i="2"/>
  <c r="CP23" i="2" s="1"/>
  <c r="N20" i="4" s="1"/>
  <c r="B23" i="2"/>
  <c r="CV23" i="2" s="1"/>
  <c r="L20" i="4" s="1"/>
  <c r="DE22" i="2"/>
  <c r="DB22" i="2"/>
  <c r="CV22" i="2"/>
  <c r="L19" i="4" s="1"/>
  <c r="CT22" i="2"/>
  <c r="CN22" i="2"/>
  <c r="CL22" i="2"/>
  <c r="CK22" i="2"/>
  <c r="CI22" i="2"/>
  <c r="CH22" i="2"/>
  <c r="CF22" i="2"/>
  <c r="CE22" i="2"/>
  <c r="CC22" i="2"/>
  <c r="CB22" i="2"/>
  <c r="BZ22" i="2"/>
  <c r="BY22" i="2"/>
  <c r="BW22" i="2"/>
  <c r="BV22" i="2"/>
  <c r="BT22" i="2"/>
  <c r="BS22" i="2"/>
  <c r="BQ22" i="2"/>
  <c r="BP22" i="2"/>
  <c r="BN22" i="2"/>
  <c r="BM22" i="2"/>
  <c r="CR22" i="2" s="1"/>
  <c r="P19" i="4" s="1"/>
  <c r="BK22" i="2"/>
  <c r="BJ22" i="2"/>
  <c r="BH22" i="2"/>
  <c r="CO22" i="2" s="1"/>
  <c r="M19" i="4" s="1"/>
  <c r="B22" i="2"/>
  <c r="DD22" i="2" s="1"/>
  <c r="T19" i="4" s="1"/>
  <c r="B32" i="3" s="1"/>
  <c r="DE21" i="2"/>
  <c r="DB21" i="2"/>
  <c r="CV21" i="2"/>
  <c r="L18" i="4" s="1"/>
  <c r="CT21" i="2"/>
  <c r="CP21" i="2"/>
  <c r="CN21" i="2"/>
  <c r="CL21" i="2"/>
  <c r="CK21" i="2"/>
  <c r="CI21" i="2"/>
  <c r="CH21" i="2"/>
  <c r="CF21" i="2"/>
  <c r="CE21" i="2"/>
  <c r="CC21" i="2"/>
  <c r="CB21" i="2"/>
  <c r="BZ21" i="2"/>
  <c r="BY21" i="2"/>
  <c r="BW21" i="2"/>
  <c r="BV21" i="2"/>
  <c r="BT21" i="2"/>
  <c r="BS21" i="2"/>
  <c r="BQ21" i="2"/>
  <c r="BP21" i="2"/>
  <c r="BN21" i="2"/>
  <c r="BM21" i="2"/>
  <c r="BK21" i="2"/>
  <c r="BJ21" i="2"/>
  <c r="BH21" i="2"/>
  <c r="BG21" i="2"/>
  <c r="CR21" i="2" s="1"/>
  <c r="P18" i="4" s="1"/>
  <c r="BE21" i="2"/>
  <c r="CO21" i="2" s="1"/>
  <c r="M18" i="4" s="1"/>
  <c r="B21" i="2"/>
  <c r="DD21" i="2" s="1"/>
  <c r="T18" i="4" s="1"/>
  <c r="B31" i="3" s="1"/>
  <c r="DD20" i="2"/>
  <c r="T17" i="4" s="1"/>
  <c r="B30" i="3" s="1"/>
  <c r="DB20" i="2"/>
  <c r="CT20" i="2"/>
  <c r="CN20" i="2"/>
  <c r="CR20" i="2" s="1"/>
  <c r="P17" i="4" s="1"/>
  <c r="CL20" i="2"/>
  <c r="CK20" i="2"/>
  <c r="CI20" i="2"/>
  <c r="CH20" i="2"/>
  <c r="CF20" i="2"/>
  <c r="CE20" i="2"/>
  <c r="CC20" i="2"/>
  <c r="CB20" i="2"/>
  <c r="BZ20" i="2"/>
  <c r="BY20" i="2"/>
  <c r="BW20" i="2"/>
  <c r="BV20" i="2"/>
  <c r="BT20" i="2"/>
  <c r="BS20" i="2"/>
  <c r="BQ20" i="2"/>
  <c r="BP20" i="2"/>
  <c r="BN20" i="2"/>
  <c r="BM20" i="2"/>
  <c r="BK20" i="2"/>
  <c r="BJ20" i="2"/>
  <c r="BH20" i="2"/>
  <c r="BG20" i="2"/>
  <c r="BE20" i="2"/>
  <c r="BD20" i="2"/>
  <c r="BB20" i="2"/>
  <c r="CP20" i="2" s="1"/>
  <c r="N17" i="4" s="1"/>
  <c r="B20" i="2"/>
  <c r="CV20" i="2" s="1"/>
  <c r="L17" i="4" s="1"/>
  <c r="DB19" i="2"/>
  <c r="CT19" i="2"/>
  <c r="CN19" i="2"/>
  <c r="CL19" i="2"/>
  <c r="CK19" i="2"/>
  <c r="CI19" i="2"/>
  <c r="CH19" i="2"/>
  <c r="CF19" i="2"/>
  <c r="CE19" i="2"/>
  <c r="CC19" i="2"/>
  <c r="CB19" i="2"/>
  <c r="BZ19" i="2"/>
  <c r="BY19" i="2"/>
  <c r="BW19" i="2"/>
  <c r="BV19" i="2"/>
  <c r="BT19" i="2"/>
  <c r="BS19" i="2"/>
  <c r="BQ19" i="2"/>
  <c r="BP19" i="2"/>
  <c r="BN19" i="2"/>
  <c r="BM19" i="2"/>
  <c r="BK19" i="2"/>
  <c r="BJ19" i="2"/>
  <c r="BH19" i="2"/>
  <c r="BG19" i="2"/>
  <c r="BE19" i="2"/>
  <c r="BD19" i="2"/>
  <c r="DE19" i="2" s="1"/>
  <c r="CO19" i="2" s="1"/>
  <c r="M16" i="4" s="1"/>
  <c r="BB19" i="2"/>
  <c r="BA19" i="2"/>
  <c r="AY19" i="2"/>
  <c r="CP19" i="2" s="1"/>
  <c r="N16" i="4" s="1"/>
  <c r="B19" i="2"/>
  <c r="CV19" i="2" s="1"/>
  <c r="L16" i="4" s="1"/>
  <c r="DB18" i="2"/>
  <c r="CV18" i="2"/>
  <c r="L10" i="4" s="1"/>
  <c r="CT18" i="2"/>
  <c r="CR18" i="2"/>
  <c r="P10" i="4" s="1"/>
  <c r="CN18" i="2"/>
  <c r="CL18" i="2"/>
  <c r="CK18" i="2"/>
  <c r="CI18" i="2"/>
  <c r="CH18" i="2"/>
  <c r="CF18" i="2"/>
  <c r="CE18" i="2"/>
  <c r="CC18" i="2"/>
  <c r="CB18" i="2"/>
  <c r="BZ18" i="2"/>
  <c r="BY18" i="2"/>
  <c r="BW18" i="2"/>
  <c r="BV18" i="2"/>
  <c r="BT18" i="2"/>
  <c r="BS18" i="2"/>
  <c r="BQ18" i="2"/>
  <c r="BP18" i="2"/>
  <c r="BN18" i="2"/>
  <c r="BM18" i="2"/>
  <c r="BK18" i="2"/>
  <c r="BJ18" i="2"/>
  <c r="BH18" i="2"/>
  <c r="BG18" i="2"/>
  <c r="BE18" i="2"/>
  <c r="BD18" i="2"/>
  <c r="BB18" i="2"/>
  <c r="BA18" i="2"/>
  <c r="AY18" i="2"/>
  <c r="AX18" i="2"/>
  <c r="AV18" i="2"/>
  <c r="DE18" i="2" s="1"/>
  <c r="CO18" i="2" s="1"/>
  <c r="M10" i="4" s="1"/>
  <c r="B18" i="2"/>
  <c r="DD18" i="2" s="1"/>
  <c r="T11" i="4" s="1"/>
  <c r="DB17" i="2"/>
  <c r="CV17" i="2"/>
  <c r="L15" i="4" s="1"/>
  <c r="CT17" i="2"/>
  <c r="CP17" i="2"/>
  <c r="CN17" i="2"/>
  <c r="CL17" i="2"/>
  <c r="CK17" i="2"/>
  <c r="CI17" i="2"/>
  <c r="CH17" i="2"/>
  <c r="CF17" i="2"/>
  <c r="CE17" i="2"/>
  <c r="CC17" i="2"/>
  <c r="CB17" i="2"/>
  <c r="BZ17" i="2"/>
  <c r="BY17" i="2"/>
  <c r="BW17" i="2"/>
  <c r="BV17" i="2"/>
  <c r="BT17" i="2"/>
  <c r="BS17" i="2"/>
  <c r="BQ17" i="2"/>
  <c r="BP17" i="2"/>
  <c r="BN17" i="2"/>
  <c r="BM17" i="2"/>
  <c r="BK17" i="2"/>
  <c r="BJ17" i="2"/>
  <c r="BH17" i="2"/>
  <c r="BG17" i="2"/>
  <c r="BE17" i="2"/>
  <c r="BD17" i="2"/>
  <c r="BB17" i="2"/>
  <c r="BA17" i="2"/>
  <c r="AY17" i="2"/>
  <c r="AX17" i="2"/>
  <c r="AV17" i="2"/>
  <c r="AU17" i="2"/>
  <c r="CR17" i="2" s="1"/>
  <c r="P15" i="4" s="1"/>
  <c r="AS17" i="2"/>
  <c r="B17" i="2"/>
  <c r="DD17" i="2" s="1"/>
  <c r="T13" i="4" s="1"/>
  <c r="B16" i="3" s="1"/>
  <c r="DD16" i="2"/>
  <c r="T3" i="4" s="1"/>
  <c r="B6" i="3" s="1"/>
  <c r="DB16" i="2"/>
  <c r="CT16" i="2"/>
  <c r="CN16" i="2"/>
  <c r="CL16" i="2"/>
  <c r="CK16" i="2"/>
  <c r="CI16" i="2"/>
  <c r="CH16" i="2"/>
  <c r="CF16" i="2"/>
  <c r="CE16" i="2"/>
  <c r="CC16" i="2"/>
  <c r="CB16" i="2"/>
  <c r="BZ16" i="2"/>
  <c r="BY16" i="2"/>
  <c r="BW16" i="2"/>
  <c r="BV16" i="2"/>
  <c r="BT16" i="2"/>
  <c r="BS16" i="2"/>
  <c r="BQ16" i="2"/>
  <c r="BP16" i="2"/>
  <c r="BN16" i="2"/>
  <c r="BM16" i="2"/>
  <c r="BK16" i="2"/>
  <c r="BJ16" i="2"/>
  <c r="BH16" i="2"/>
  <c r="BG16" i="2"/>
  <c r="BE16" i="2"/>
  <c r="BD16" i="2"/>
  <c r="BB16" i="2"/>
  <c r="BA16" i="2"/>
  <c r="AY16" i="2"/>
  <c r="AX16" i="2"/>
  <c r="AV16" i="2"/>
  <c r="AU16" i="2"/>
  <c r="AS16" i="2"/>
  <c r="AR16" i="2"/>
  <c r="CR16" i="2" s="1"/>
  <c r="P3" i="4" s="1"/>
  <c r="AP16" i="2"/>
  <c r="CP16" i="2" s="1"/>
  <c r="N3" i="4" s="1"/>
  <c r="B16" i="2"/>
  <c r="CV16" i="2" s="1"/>
  <c r="L3" i="4" s="1"/>
  <c r="DB15" i="2"/>
  <c r="CT15" i="2"/>
  <c r="CN15" i="2"/>
  <c r="CL15" i="2"/>
  <c r="CK15" i="2"/>
  <c r="CI15" i="2"/>
  <c r="CH15" i="2"/>
  <c r="CF15" i="2"/>
  <c r="CE15" i="2"/>
  <c r="CC15" i="2"/>
  <c r="CB15" i="2"/>
  <c r="BZ15" i="2"/>
  <c r="BY15" i="2"/>
  <c r="BW15" i="2"/>
  <c r="BV15" i="2"/>
  <c r="BT15" i="2"/>
  <c r="BS15" i="2"/>
  <c r="BQ15" i="2"/>
  <c r="BP15" i="2"/>
  <c r="BN15" i="2"/>
  <c r="BM15" i="2"/>
  <c r="BK15" i="2"/>
  <c r="BJ15" i="2"/>
  <c r="BH15" i="2"/>
  <c r="BG15" i="2"/>
  <c r="BE15" i="2"/>
  <c r="BD15" i="2"/>
  <c r="BB15" i="2"/>
  <c r="BA15" i="2"/>
  <c r="AY15" i="2"/>
  <c r="AX15" i="2"/>
  <c r="AV15" i="2"/>
  <c r="AU15" i="2"/>
  <c r="AS15" i="2"/>
  <c r="AR15" i="2"/>
  <c r="AP15" i="2"/>
  <c r="AO15" i="2"/>
  <c r="CR15" i="2" s="1"/>
  <c r="P9" i="4" s="1"/>
  <c r="AM15" i="2"/>
  <c r="DE15" i="2" s="1"/>
  <c r="CO15" i="2" s="1"/>
  <c r="M9" i="4" s="1"/>
  <c r="B15" i="2"/>
  <c r="CV15" i="2" s="1"/>
  <c r="L9" i="4" s="1"/>
  <c r="DB14" i="2"/>
  <c r="CV14" i="2"/>
  <c r="L14" i="4" s="1"/>
  <c r="CT14" i="2"/>
  <c r="CP14" i="2"/>
  <c r="N14" i="4" s="1"/>
  <c r="CN14" i="2"/>
  <c r="CL14" i="2"/>
  <c r="CK14" i="2"/>
  <c r="CI14" i="2"/>
  <c r="CH14" i="2"/>
  <c r="CF14" i="2"/>
  <c r="CE14" i="2"/>
  <c r="CC14" i="2"/>
  <c r="CB14" i="2"/>
  <c r="BZ14" i="2"/>
  <c r="BY14" i="2"/>
  <c r="BW14" i="2"/>
  <c r="BV14" i="2"/>
  <c r="BT14" i="2"/>
  <c r="BS14" i="2"/>
  <c r="BQ14" i="2"/>
  <c r="BP14" i="2"/>
  <c r="BN14" i="2"/>
  <c r="BM14" i="2"/>
  <c r="BK14" i="2"/>
  <c r="BJ14" i="2"/>
  <c r="BH14" i="2"/>
  <c r="BG14" i="2"/>
  <c r="BE14" i="2"/>
  <c r="BD14" i="2"/>
  <c r="BB14" i="2"/>
  <c r="BA14" i="2"/>
  <c r="AY14" i="2"/>
  <c r="AX14" i="2"/>
  <c r="AV14" i="2"/>
  <c r="AU14" i="2"/>
  <c r="AS14" i="2"/>
  <c r="AR14" i="2"/>
  <c r="AP14" i="2"/>
  <c r="AL14" i="2"/>
  <c r="CR14" i="2" s="1"/>
  <c r="P14" i="4" s="1"/>
  <c r="AJ14" i="2"/>
  <c r="DE14" i="2" s="1"/>
  <c r="CO14" i="2" s="1"/>
  <c r="M14" i="4" s="1"/>
  <c r="B14" i="2"/>
  <c r="DD14" i="2" s="1"/>
  <c r="T10" i="4" s="1"/>
  <c r="DB13" i="2"/>
  <c r="CT13" i="2"/>
  <c r="CN13" i="2"/>
  <c r="CL13" i="2"/>
  <c r="CK13" i="2"/>
  <c r="CI13" i="2"/>
  <c r="CH13" i="2"/>
  <c r="CF13" i="2"/>
  <c r="CE13" i="2"/>
  <c r="CC13" i="2"/>
  <c r="CB13" i="2"/>
  <c r="BZ13" i="2"/>
  <c r="BY13" i="2"/>
  <c r="BW13" i="2"/>
  <c r="BV13" i="2"/>
  <c r="BT13" i="2"/>
  <c r="BS13" i="2"/>
  <c r="BQ13" i="2"/>
  <c r="BP13" i="2"/>
  <c r="BN13" i="2"/>
  <c r="BM13" i="2"/>
  <c r="BK13" i="2"/>
  <c r="BJ13" i="2"/>
  <c r="BH13" i="2"/>
  <c r="BG13" i="2"/>
  <c r="BE13" i="2"/>
  <c r="BD13" i="2"/>
  <c r="BB13" i="2"/>
  <c r="BA13" i="2"/>
  <c r="AY13" i="2"/>
  <c r="AX13" i="2"/>
  <c r="AV13" i="2"/>
  <c r="AU13" i="2"/>
  <c r="AS13" i="2"/>
  <c r="AR13" i="2"/>
  <c r="AP13" i="2"/>
  <c r="AO13" i="2"/>
  <c r="AM13" i="2"/>
  <c r="AL13" i="2"/>
  <c r="AJ13" i="2"/>
  <c r="AI13" i="2"/>
  <c r="CR13" i="2" s="1"/>
  <c r="P8" i="4" s="1"/>
  <c r="AG13" i="2"/>
  <c r="DE13" i="2" s="1"/>
  <c r="CO13" i="2" s="1"/>
  <c r="M8" i="4" s="1"/>
  <c r="B13" i="2"/>
  <c r="AD3" i="2" s="1"/>
  <c r="DB12" i="2"/>
  <c r="CT12" i="2"/>
  <c r="CP12" i="2"/>
  <c r="CN12" i="2"/>
  <c r="CL12" i="2"/>
  <c r="CK12" i="2"/>
  <c r="CI12" i="2"/>
  <c r="CH12" i="2"/>
  <c r="CF12" i="2"/>
  <c r="CE12" i="2"/>
  <c r="CC12" i="2"/>
  <c r="CB12" i="2"/>
  <c r="BZ12" i="2"/>
  <c r="BY12" i="2"/>
  <c r="BW12" i="2"/>
  <c r="BV12" i="2"/>
  <c r="BT12" i="2"/>
  <c r="BS12" i="2"/>
  <c r="BQ12" i="2"/>
  <c r="BP12" i="2"/>
  <c r="BN12" i="2"/>
  <c r="BM12" i="2"/>
  <c r="BK12" i="2"/>
  <c r="BJ12" i="2"/>
  <c r="BH12" i="2"/>
  <c r="BG12" i="2"/>
  <c r="BE12" i="2"/>
  <c r="BD12" i="2"/>
  <c r="BB12" i="2"/>
  <c r="BA12" i="2"/>
  <c r="AY12" i="2"/>
  <c r="AX12" i="2"/>
  <c r="AV12" i="2"/>
  <c r="AU12" i="2"/>
  <c r="AS12" i="2"/>
  <c r="AR12" i="2"/>
  <c r="AP12" i="2"/>
  <c r="AO12" i="2"/>
  <c r="AM12" i="2"/>
  <c r="AL12" i="2"/>
  <c r="AJ12" i="2"/>
  <c r="AI12" i="2"/>
  <c r="CR12" i="2" s="1"/>
  <c r="P7" i="4" s="1"/>
  <c r="AG12" i="2"/>
  <c r="AF12" i="2"/>
  <c r="AD12" i="2"/>
  <c r="DE12" i="2" s="1"/>
  <c r="CO12" i="2" s="1"/>
  <c r="M7" i="4" s="1"/>
  <c r="B12" i="2"/>
  <c r="DB11" i="2"/>
  <c r="CV11" i="2"/>
  <c r="L13" i="4" s="1"/>
  <c r="CT11" i="2"/>
  <c r="CP11" i="2"/>
  <c r="CN11" i="2"/>
  <c r="CL11" i="2"/>
  <c r="CK11" i="2"/>
  <c r="CI11" i="2"/>
  <c r="CH11" i="2"/>
  <c r="CF11" i="2"/>
  <c r="CE11" i="2"/>
  <c r="CC11" i="2"/>
  <c r="CB11" i="2"/>
  <c r="BZ11" i="2"/>
  <c r="BY11" i="2"/>
  <c r="BW11" i="2"/>
  <c r="BV11" i="2"/>
  <c r="BT11" i="2"/>
  <c r="BS11" i="2"/>
  <c r="BQ11" i="2"/>
  <c r="BP11" i="2"/>
  <c r="BN11" i="2"/>
  <c r="BM11" i="2"/>
  <c r="BK11" i="2"/>
  <c r="BJ11" i="2"/>
  <c r="BH11" i="2"/>
  <c r="BG11" i="2"/>
  <c r="BE11" i="2"/>
  <c r="BD11" i="2"/>
  <c r="BB11" i="2"/>
  <c r="BA11" i="2"/>
  <c r="AY11" i="2"/>
  <c r="AX11" i="2"/>
  <c r="AV11" i="2"/>
  <c r="AU11" i="2"/>
  <c r="AS11" i="2"/>
  <c r="AR11" i="2"/>
  <c r="AP11" i="2"/>
  <c r="AO11" i="2"/>
  <c r="AM11" i="2"/>
  <c r="AL11" i="2"/>
  <c r="AJ11" i="2"/>
  <c r="AI11" i="2"/>
  <c r="AG11" i="2"/>
  <c r="AF11" i="2"/>
  <c r="AD11" i="2"/>
  <c r="AC11" i="2"/>
  <c r="CR11" i="2" s="1"/>
  <c r="P13" i="4" s="1"/>
  <c r="AA11" i="2"/>
  <c r="DE11" i="2" s="1"/>
  <c r="CO11" i="2" s="1"/>
  <c r="M13" i="4" s="1"/>
  <c r="B11" i="2"/>
  <c r="DD11" i="2" s="1"/>
  <c r="T15" i="4" s="1"/>
  <c r="DD10" i="2"/>
  <c r="T5" i="4" s="1"/>
  <c r="B8" i="3" s="1"/>
  <c r="DB10" i="2"/>
  <c r="CT10" i="2"/>
  <c r="CN10" i="2"/>
  <c r="CL10" i="2"/>
  <c r="CK10" i="2"/>
  <c r="CI10" i="2"/>
  <c r="CH10" i="2"/>
  <c r="CF10" i="2"/>
  <c r="CE10" i="2"/>
  <c r="CC10" i="2"/>
  <c r="CB10" i="2"/>
  <c r="BZ10" i="2"/>
  <c r="BY10" i="2"/>
  <c r="BW10" i="2"/>
  <c r="BV10" i="2"/>
  <c r="BT10" i="2"/>
  <c r="BS10" i="2"/>
  <c r="BQ10" i="2"/>
  <c r="BP10" i="2"/>
  <c r="BN10" i="2"/>
  <c r="BM10" i="2"/>
  <c r="BK10" i="2"/>
  <c r="BJ10" i="2"/>
  <c r="BH10" i="2"/>
  <c r="BG10" i="2"/>
  <c r="BE10" i="2"/>
  <c r="BD10" i="2"/>
  <c r="BB10" i="2"/>
  <c r="BA10" i="2"/>
  <c r="AY10" i="2"/>
  <c r="AX10" i="2"/>
  <c r="AV10" i="2"/>
  <c r="AU10" i="2"/>
  <c r="AS10" i="2"/>
  <c r="AR10" i="2"/>
  <c r="AP10" i="2"/>
  <c r="AO10" i="2"/>
  <c r="AM10" i="2"/>
  <c r="AL10" i="2"/>
  <c r="AJ10" i="2"/>
  <c r="AI10" i="2"/>
  <c r="AG10" i="2"/>
  <c r="AF10" i="2"/>
  <c r="AD10" i="2"/>
  <c r="AC10" i="2"/>
  <c r="AA10" i="2"/>
  <c r="CP10" i="2" s="1"/>
  <c r="N5" i="4" s="1"/>
  <c r="Z10" i="2"/>
  <c r="X10" i="2"/>
  <c r="B10" i="2"/>
  <c r="CV10" i="2" s="1"/>
  <c r="L5" i="4" s="1"/>
  <c r="DD9" i="2"/>
  <c r="T1" i="4" s="1"/>
  <c r="B4" i="3" s="1"/>
  <c r="DB9" i="2"/>
  <c r="CT9" i="2"/>
  <c r="CN9" i="2"/>
  <c r="CL9" i="2"/>
  <c r="CK9" i="2"/>
  <c r="CI9" i="2"/>
  <c r="CH9" i="2"/>
  <c r="CF9" i="2"/>
  <c r="CE9" i="2"/>
  <c r="CC9" i="2"/>
  <c r="CB9" i="2"/>
  <c r="BZ9" i="2"/>
  <c r="BY9" i="2"/>
  <c r="BW9" i="2"/>
  <c r="BV9" i="2"/>
  <c r="BT9" i="2"/>
  <c r="BS9" i="2"/>
  <c r="BQ9" i="2"/>
  <c r="BP9" i="2"/>
  <c r="BN9" i="2"/>
  <c r="BM9" i="2"/>
  <c r="BK9" i="2"/>
  <c r="BJ9" i="2"/>
  <c r="BH9" i="2"/>
  <c r="BG9" i="2"/>
  <c r="BE9" i="2"/>
  <c r="BD9" i="2"/>
  <c r="BB9" i="2"/>
  <c r="BA9" i="2"/>
  <c r="AY9" i="2"/>
  <c r="AX9" i="2"/>
  <c r="AV9" i="2"/>
  <c r="AU9" i="2"/>
  <c r="AS9" i="2"/>
  <c r="AR9" i="2"/>
  <c r="AP9" i="2"/>
  <c r="AO9" i="2"/>
  <c r="AM9" i="2"/>
  <c r="AL9" i="2"/>
  <c r="AJ9" i="2"/>
  <c r="AI9" i="2"/>
  <c r="AG9" i="2"/>
  <c r="AF9" i="2"/>
  <c r="AD9" i="2"/>
  <c r="AC9" i="2"/>
  <c r="AA9" i="2"/>
  <c r="Z9" i="2"/>
  <c r="X9" i="2"/>
  <c r="W9" i="2"/>
  <c r="U9" i="2"/>
  <c r="DE9" i="2" s="1"/>
  <c r="CO9" i="2" s="1"/>
  <c r="M1" i="4" s="1"/>
  <c r="B9" i="2"/>
  <c r="DB8" i="2"/>
  <c r="CV8" i="2"/>
  <c r="L6" i="4" s="1"/>
  <c r="CT8" i="2"/>
  <c r="CP8" i="2"/>
  <c r="CN8" i="2"/>
  <c r="CL8" i="2"/>
  <c r="CK8" i="2"/>
  <c r="CI8" i="2"/>
  <c r="CH8" i="2"/>
  <c r="CF8" i="2"/>
  <c r="CE8" i="2"/>
  <c r="CC8" i="2"/>
  <c r="CB8" i="2"/>
  <c r="BZ8" i="2"/>
  <c r="BY8" i="2"/>
  <c r="BW8" i="2"/>
  <c r="BV8" i="2"/>
  <c r="BT8" i="2"/>
  <c r="BS8" i="2"/>
  <c r="BQ8" i="2"/>
  <c r="BP8" i="2"/>
  <c r="BN8" i="2"/>
  <c r="BM8" i="2"/>
  <c r="BK8" i="2"/>
  <c r="BJ8" i="2"/>
  <c r="BH8" i="2"/>
  <c r="BG8" i="2"/>
  <c r="BE8" i="2"/>
  <c r="BD8" i="2"/>
  <c r="BB8" i="2"/>
  <c r="BA8" i="2"/>
  <c r="AY8" i="2"/>
  <c r="AX8" i="2"/>
  <c r="AV8" i="2"/>
  <c r="AU8" i="2"/>
  <c r="AS8" i="2"/>
  <c r="AR8" i="2"/>
  <c r="AP8" i="2"/>
  <c r="AO8" i="2"/>
  <c r="AM8" i="2"/>
  <c r="AL8" i="2"/>
  <c r="AJ8" i="2"/>
  <c r="AI8" i="2"/>
  <c r="AG8" i="2"/>
  <c r="AF8" i="2"/>
  <c r="AD8" i="2"/>
  <c r="AC8" i="2"/>
  <c r="AA8" i="2"/>
  <c r="Z8" i="2"/>
  <c r="X8" i="2"/>
  <c r="W8" i="2"/>
  <c r="CR8" i="2" s="1"/>
  <c r="P6" i="4" s="1"/>
  <c r="U8" i="2"/>
  <c r="T8" i="2"/>
  <c r="R8" i="2"/>
  <c r="DE8" i="2" s="1"/>
  <c r="CO8" i="2" s="1"/>
  <c r="M6" i="4" s="1"/>
  <c r="B8" i="2"/>
  <c r="DB7" i="2"/>
  <c r="CV7" i="2"/>
  <c r="L12" i="4" s="1"/>
  <c r="CT7" i="2"/>
  <c r="CP7" i="2"/>
  <c r="CN7" i="2"/>
  <c r="CL7" i="2"/>
  <c r="CK7" i="2"/>
  <c r="CI7" i="2"/>
  <c r="CH7" i="2"/>
  <c r="CF7" i="2"/>
  <c r="CE7" i="2"/>
  <c r="CC7" i="2"/>
  <c r="CB7" i="2"/>
  <c r="BZ7" i="2"/>
  <c r="BY7" i="2"/>
  <c r="BW7" i="2"/>
  <c r="BV7" i="2"/>
  <c r="BT7" i="2"/>
  <c r="BS7" i="2"/>
  <c r="BQ7" i="2"/>
  <c r="BP7" i="2"/>
  <c r="BN7" i="2"/>
  <c r="BM7" i="2"/>
  <c r="BK7" i="2"/>
  <c r="BJ7" i="2"/>
  <c r="BH7" i="2"/>
  <c r="BG7" i="2"/>
  <c r="BE7" i="2"/>
  <c r="BD7" i="2"/>
  <c r="BB7" i="2"/>
  <c r="BA7" i="2"/>
  <c r="AY7" i="2"/>
  <c r="AX7" i="2"/>
  <c r="AV7" i="2"/>
  <c r="AU7" i="2"/>
  <c r="AS7" i="2"/>
  <c r="AR7" i="2"/>
  <c r="AP7" i="2"/>
  <c r="AO7" i="2"/>
  <c r="AM7" i="2"/>
  <c r="AL7" i="2"/>
  <c r="AJ7" i="2"/>
  <c r="AI7" i="2"/>
  <c r="AG7" i="2"/>
  <c r="AF7" i="2"/>
  <c r="AD7" i="2"/>
  <c r="AC7" i="2"/>
  <c r="AA7" i="2"/>
  <c r="Z7" i="2"/>
  <c r="X7" i="2"/>
  <c r="W7" i="2"/>
  <c r="U7" i="2"/>
  <c r="T7" i="2"/>
  <c r="R7" i="2"/>
  <c r="Q7" i="2"/>
  <c r="CR7" i="2" s="1"/>
  <c r="P12" i="4" s="1"/>
  <c r="O7" i="2"/>
  <c r="DE7" i="2" s="1"/>
  <c r="CO7" i="2" s="1"/>
  <c r="M12" i="4" s="1"/>
  <c r="B7" i="2"/>
  <c r="DD7" i="2" s="1"/>
  <c r="T7" i="4" s="1"/>
  <c r="B10" i="3" s="1"/>
  <c r="DD6" i="2"/>
  <c r="T4" i="4" s="1"/>
  <c r="B7" i="3" s="1"/>
  <c r="DB6" i="2"/>
  <c r="CT6" i="2"/>
  <c r="CN6" i="2"/>
  <c r="CL6" i="2"/>
  <c r="CK6" i="2"/>
  <c r="CI6" i="2"/>
  <c r="CH6" i="2"/>
  <c r="CF6" i="2"/>
  <c r="CE6" i="2"/>
  <c r="CC6" i="2"/>
  <c r="CB6" i="2"/>
  <c r="BZ6" i="2"/>
  <c r="BY6" i="2"/>
  <c r="BW6" i="2"/>
  <c r="BV6" i="2"/>
  <c r="BT6" i="2"/>
  <c r="BS6" i="2"/>
  <c r="BQ6" i="2"/>
  <c r="BP6" i="2"/>
  <c r="BN6" i="2"/>
  <c r="BM6" i="2"/>
  <c r="BK6" i="2"/>
  <c r="BJ6" i="2"/>
  <c r="BH6" i="2"/>
  <c r="BG6" i="2"/>
  <c r="BE6" i="2"/>
  <c r="BD6" i="2"/>
  <c r="BB6" i="2"/>
  <c r="BA6" i="2"/>
  <c r="AY6" i="2"/>
  <c r="AX6" i="2"/>
  <c r="AV6" i="2"/>
  <c r="AU6" i="2"/>
  <c r="AS6" i="2"/>
  <c r="AR6" i="2"/>
  <c r="AP6" i="2"/>
  <c r="AO6" i="2"/>
  <c r="AM6" i="2"/>
  <c r="AL6" i="2"/>
  <c r="AJ6" i="2"/>
  <c r="AI6" i="2"/>
  <c r="AG6" i="2"/>
  <c r="AF6" i="2"/>
  <c r="AD6" i="2"/>
  <c r="AC6" i="2"/>
  <c r="AA6" i="2"/>
  <c r="Z6" i="2"/>
  <c r="X6" i="2"/>
  <c r="W6" i="2"/>
  <c r="U6" i="2"/>
  <c r="T6" i="2"/>
  <c r="R6" i="2"/>
  <c r="Q6" i="2"/>
  <c r="O6" i="2"/>
  <c r="CP6" i="2" s="1"/>
  <c r="N4" i="4" s="1"/>
  <c r="N6" i="2"/>
  <c r="L6" i="2"/>
  <c r="B6" i="2"/>
  <c r="CV6" i="2" s="1"/>
  <c r="L4" i="4" s="1"/>
  <c r="DD5" i="2"/>
  <c r="T14" i="4" s="1"/>
  <c r="DB5" i="2"/>
  <c r="CT5" i="2"/>
  <c r="CN5" i="2"/>
  <c r="CL5" i="2"/>
  <c r="CK5" i="2"/>
  <c r="CI5" i="2"/>
  <c r="CH5" i="2"/>
  <c r="CF5" i="2"/>
  <c r="CE5" i="2"/>
  <c r="CC5" i="2"/>
  <c r="CB5" i="2"/>
  <c r="BZ5" i="2"/>
  <c r="BY5" i="2"/>
  <c r="BW5" i="2"/>
  <c r="BV5" i="2"/>
  <c r="BT5" i="2"/>
  <c r="BS5" i="2"/>
  <c r="BQ5" i="2"/>
  <c r="BP5" i="2"/>
  <c r="BN5" i="2"/>
  <c r="BM5" i="2"/>
  <c r="BK5" i="2"/>
  <c r="BJ5" i="2"/>
  <c r="BH5" i="2"/>
  <c r="BG5" i="2"/>
  <c r="BE5" i="2"/>
  <c r="BD5" i="2"/>
  <c r="BB5" i="2"/>
  <c r="BA5" i="2"/>
  <c r="AY5" i="2"/>
  <c r="AX5" i="2"/>
  <c r="AV5" i="2"/>
  <c r="AU5" i="2"/>
  <c r="AS5" i="2"/>
  <c r="AR5" i="2"/>
  <c r="AP5" i="2"/>
  <c r="AO5" i="2"/>
  <c r="AM5" i="2"/>
  <c r="AL5" i="2"/>
  <c r="AJ5" i="2"/>
  <c r="AI5" i="2"/>
  <c r="AG5" i="2"/>
  <c r="AF5" i="2"/>
  <c r="AD5" i="2"/>
  <c r="AC5" i="2"/>
  <c r="AA5" i="2"/>
  <c r="Z5" i="2"/>
  <c r="X5" i="2"/>
  <c r="W5" i="2"/>
  <c r="U5" i="2"/>
  <c r="T5" i="2"/>
  <c r="R5" i="2"/>
  <c r="Q5" i="2"/>
  <c r="O5" i="2"/>
  <c r="N5" i="2"/>
  <c r="L5" i="2"/>
  <c r="K5" i="2"/>
  <c r="I5" i="2"/>
  <c r="DE5" i="2" s="1"/>
  <c r="CO5" i="2" s="1"/>
  <c r="M11" i="4" s="1"/>
  <c r="B5" i="2"/>
  <c r="DB4" i="2"/>
  <c r="CV4" i="2"/>
  <c r="L2" i="4" s="1"/>
  <c r="CT4" i="2"/>
  <c r="CN4" i="2"/>
  <c r="CL4" i="2"/>
  <c r="CK4" i="2"/>
  <c r="CI4" i="2"/>
  <c r="CH4" i="2"/>
  <c r="CF4" i="2"/>
  <c r="CE4" i="2"/>
  <c r="CC4" i="2"/>
  <c r="CB4" i="2"/>
  <c r="BZ4" i="2"/>
  <c r="BY4" i="2"/>
  <c r="BW4" i="2"/>
  <c r="BV4" i="2"/>
  <c r="BT4" i="2"/>
  <c r="BS4" i="2"/>
  <c r="BQ4" i="2"/>
  <c r="BP4" i="2"/>
  <c r="BN4" i="2"/>
  <c r="BM4" i="2"/>
  <c r="BK4" i="2"/>
  <c r="BJ4" i="2"/>
  <c r="BH4" i="2"/>
  <c r="BG4" i="2"/>
  <c r="BE4" i="2"/>
  <c r="BD4" i="2"/>
  <c r="BB4" i="2"/>
  <c r="BA4" i="2"/>
  <c r="AY4" i="2"/>
  <c r="AX4" i="2"/>
  <c r="AV4" i="2"/>
  <c r="AU4" i="2"/>
  <c r="AS4" i="2"/>
  <c r="AR4" i="2"/>
  <c r="AP4" i="2"/>
  <c r="AO4" i="2"/>
  <c r="AM4" i="2"/>
  <c r="AL4" i="2"/>
  <c r="AJ4" i="2"/>
  <c r="AI4" i="2"/>
  <c r="AG4" i="2"/>
  <c r="AF4" i="2"/>
  <c r="AD4" i="2"/>
  <c r="AC4" i="2"/>
  <c r="AA4" i="2"/>
  <c r="Z4" i="2"/>
  <c r="X4" i="2"/>
  <c r="W4" i="2"/>
  <c r="U4" i="2"/>
  <c r="T4" i="2"/>
  <c r="R4" i="2"/>
  <c r="Q4" i="2"/>
  <c r="O4" i="2"/>
  <c r="N4" i="2"/>
  <c r="L4" i="2"/>
  <c r="K4" i="2"/>
  <c r="CR4" i="2" s="1"/>
  <c r="P2" i="4" s="1"/>
  <c r="I4" i="2"/>
  <c r="H4" i="2"/>
  <c r="F4" i="2"/>
  <c r="DE4" i="2" s="1"/>
  <c r="CO4" i="2" s="1"/>
  <c r="M2" i="4" s="1"/>
  <c r="B4" i="2"/>
  <c r="CL3" i="2"/>
  <c r="CI3" i="2"/>
  <c r="CF3" i="2"/>
  <c r="CC3" i="2"/>
  <c r="BZ3" i="2"/>
  <c r="BW3" i="2"/>
  <c r="BT3" i="2"/>
  <c r="BQ3" i="2"/>
  <c r="BN3" i="2"/>
  <c r="BK3" i="2"/>
  <c r="BH3" i="2"/>
  <c r="BE3" i="2"/>
  <c r="BB3" i="2"/>
  <c r="AY3" i="2"/>
  <c r="AV3" i="2"/>
  <c r="AS3" i="2"/>
  <c r="AP3" i="2"/>
  <c r="AM3" i="2"/>
  <c r="AJ3" i="2"/>
  <c r="AG3" i="2"/>
  <c r="X3" i="2"/>
  <c r="U3" i="2"/>
  <c r="L3" i="2"/>
  <c r="I3" i="2"/>
  <c r="CW33" i="1"/>
  <c r="CO33" i="1" s="1"/>
  <c r="CV33" i="1"/>
  <c r="D30" i="4" s="1"/>
  <c r="CT33" i="1"/>
  <c r="CR33" i="1"/>
  <c r="CP33" i="1"/>
  <c r="CW32" i="1"/>
  <c r="CV32" i="1"/>
  <c r="D29" i="4" s="1"/>
  <c r="CT32" i="1"/>
  <c r="CR32" i="1"/>
  <c r="CP32" i="1"/>
  <c r="CO32" i="1"/>
  <c r="CN32" i="1"/>
  <c r="CL32" i="1"/>
  <c r="CW31" i="1"/>
  <c r="CV31" i="1"/>
  <c r="D28" i="4" s="1"/>
  <c r="CT31" i="1"/>
  <c r="CN31" i="1"/>
  <c r="CL31" i="1"/>
  <c r="CP31" i="1" s="1"/>
  <c r="CK31" i="1"/>
  <c r="CR31" i="1" s="1"/>
  <c r="CI31" i="1"/>
  <c r="CW30" i="1"/>
  <c r="CV30" i="1"/>
  <c r="D27" i="4" s="1"/>
  <c r="CT30" i="1"/>
  <c r="CN30" i="1"/>
  <c r="CL30" i="1"/>
  <c r="CK30" i="1"/>
  <c r="CR30" i="1" s="1"/>
  <c r="CI30" i="1"/>
  <c r="CP30" i="1" s="1"/>
  <c r="CH30" i="1"/>
  <c r="CF30" i="1"/>
  <c r="CW29" i="1"/>
  <c r="CV29" i="1"/>
  <c r="D26" i="4" s="1"/>
  <c r="CT29" i="1"/>
  <c r="CN29" i="1"/>
  <c r="CL29" i="1"/>
  <c r="CK29" i="1"/>
  <c r="CI29" i="1"/>
  <c r="CH29" i="1"/>
  <c r="CF29" i="1"/>
  <c r="CP29" i="1" s="1"/>
  <c r="CE29" i="1"/>
  <c r="CR29" i="1" s="1"/>
  <c r="CC29" i="1"/>
  <c r="CW28" i="1"/>
  <c r="CV28" i="1"/>
  <c r="D25" i="4" s="1"/>
  <c r="CT28" i="1"/>
  <c r="CN28" i="1"/>
  <c r="CL28" i="1"/>
  <c r="CK28" i="1"/>
  <c r="CI28" i="1"/>
  <c r="CH28" i="1"/>
  <c r="CF28" i="1"/>
  <c r="CE28" i="1"/>
  <c r="CR28" i="1" s="1"/>
  <c r="CC28" i="1"/>
  <c r="CP28" i="1" s="1"/>
  <c r="CB28" i="1"/>
  <c r="BZ28" i="1"/>
  <c r="CW27" i="1"/>
  <c r="CV27" i="1"/>
  <c r="D24" i="4" s="1"/>
  <c r="CT27" i="1"/>
  <c r="CN27" i="1"/>
  <c r="CL27" i="1"/>
  <c r="CK27" i="1"/>
  <c r="CI27" i="1"/>
  <c r="CH27" i="1"/>
  <c r="CF27" i="1"/>
  <c r="CE27" i="1"/>
  <c r="CC27" i="1"/>
  <c r="CB27" i="1"/>
  <c r="BZ27" i="1"/>
  <c r="CP27" i="1" s="1"/>
  <c r="BY27" i="1"/>
  <c r="CR27" i="1" s="1"/>
  <c r="BW27" i="1"/>
  <c r="CW26" i="1"/>
  <c r="CV26" i="1"/>
  <c r="D23" i="4" s="1"/>
  <c r="CT26" i="1"/>
  <c r="CN26" i="1"/>
  <c r="CL26" i="1"/>
  <c r="CK26" i="1"/>
  <c r="CI26" i="1"/>
  <c r="CH26" i="1"/>
  <c r="CF26" i="1"/>
  <c r="CE26" i="1"/>
  <c r="CC26" i="1"/>
  <c r="CB26" i="1"/>
  <c r="BZ26" i="1"/>
  <c r="BY26" i="1"/>
  <c r="CR26" i="1" s="1"/>
  <c r="BW26" i="1"/>
  <c r="CP26" i="1" s="1"/>
  <c r="BV26" i="1"/>
  <c r="BT26" i="1"/>
  <c r="CW25" i="1"/>
  <c r="CV25" i="1"/>
  <c r="D22" i="4" s="1"/>
  <c r="CT25" i="1"/>
  <c r="CN25" i="1"/>
  <c r="CL25" i="1"/>
  <c r="CK25" i="1"/>
  <c r="CI25" i="1"/>
  <c r="CH25" i="1"/>
  <c r="CF25" i="1"/>
  <c r="CE25" i="1"/>
  <c r="CC25" i="1"/>
  <c r="CB25" i="1"/>
  <c r="BZ25" i="1"/>
  <c r="BY25" i="1"/>
  <c r="BW25" i="1"/>
  <c r="BV25" i="1"/>
  <c r="BT25" i="1"/>
  <c r="CP25" i="1" s="1"/>
  <c r="BS25" i="1"/>
  <c r="CR25" i="1" s="1"/>
  <c r="BQ25" i="1"/>
  <c r="CW24" i="1"/>
  <c r="CV24" i="1"/>
  <c r="D21" i="4" s="1"/>
  <c r="CT24" i="1"/>
  <c r="CN24" i="1"/>
  <c r="CL24" i="1"/>
  <c r="CK24" i="1"/>
  <c r="CI24" i="1"/>
  <c r="CH24" i="1"/>
  <c r="CF24" i="1"/>
  <c r="CE24" i="1"/>
  <c r="CC24" i="1"/>
  <c r="CB24" i="1"/>
  <c r="BZ24" i="1"/>
  <c r="BY24" i="1"/>
  <c r="BW24" i="1"/>
  <c r="BV24" i="1"/>
  <c r="BT24" i="1"/>
  <c r="BS24" i="1"/>
  <c r="CR24" i="1" s="1"/>
  <c r="BQ24" i="1"/>
  <c r="CP24" i="1" s="1"/>
  <c r="BP24" i="1"/>
  <c r="BN24" i="1"/>
  <c r="CW23" i="1"/>
  <c r="CV23" i="1"/>
  <c r="D20" i="4" s="1"/>
  <c r="CT23" i="1"/>
  <c r="CN23" i="1"/>
  <c r="CL23" i="1"/>
  <c r="CK23" i="1"/>
  <c r="CI23" i="1"/>
  <c r="CH23" i="1"/>
  <c r="CF23" i="1"/>
  <c r="CE23" i="1"/>
  <c r="CC23" i="1"/>
  <c r="CB23" i="1"/>
  <c r="BZ23" i="1"/>
  <c r="BY23" i="1"/>
  <c r="BW23" i="1"/>
  <c r="BV23" i="1"/>
  <c r="BT23" i="1"/>
  <c r="BS23" i="1"/>
  <c r="BQ23" i="1"/>
  <c r="BP23" i="1"/>
  <c r="BN23" i="1"/>
  <c r="CP23" i="1" s="1"/>
  <c r="BM23" i="1"/>
  <c r="CR23" i="1" s="1"/>
  <c r="BK23" i="1"/>
  <c r="CW22" i="1"/>
  <c r="CV22" i="1"/>
  <c r="D19" i="4" s="1"/>
  <c r="CT22" i="1"/>
  <c r="CN22" i="1"/>
  <c r="CL22" i="1"/>
  <c r="CK22" i="1"/>
  <c r="CI22" i="1"/>
  <c r="CH22" i="1"/>
  <c r="CF22" i="1"/>
  <c r="CE22" i="1"/>
  <c r="CC22" i="1"/>
  <c r="CB22" i="1"/>
  <c r="BZ22" i="1"/>
  <c r="BY22" i="1"/>
  <c r="BW22" i="1"/>
  <c r="BV22" i="1"/>
  <c r="BT22" i="1"/>
  <c r="BS22" i="1"/>
  <c r="BQ22" i="1"/>
  <c r="BP22" i="1"/>
  <c r="BN22" i="1"/>
  <c r="BM22" i="1"/>
  <c r="CR22" i="1" s="1"/>
  <c r="BK22" i="1"/>
  <c r="CP22" i="1" s="1"/>
  <c r="BJ22" i="1"/>
  <c r="BH22" i="1"/>
  <c r="CW21" i="1"/>
  <c r="CV21" i="1"/>
  <c r="D18" i="4" s="1"/>
  <c r="CT21" i="1"/>
  <c r="CP21" i="1"/>
  <c r="CN21" i="1"/>
  <c r="CL21" i="1"/>
  <c r="CK21" i="1"/>
  <c r="CI21" i="1"/>
  <c r="CH21" i="1"/>
  <c r="CF21" i="1"/>
  <c r="CE21" i="1"/>
  <c r="CC21" i="1"/>
  <c r="CB21" i="1"/>
  <c r="BZ21" i="1"/>
  <c r="BY21" i="1"/>
  <c r="BW21" i="1"/>
  <c r="BV21" i="1"/>
  <c r="BT21" i="1"/>
  <c r="BS21" i="1"/>
  <c r="BQ21" i="1"/>
  <c r="BP21" i="1"/>
  <c r="BN21" i="1"/>
  <c r="BM21" i="1"/>
  <c r="BK21" i="1"/>
  <c r="BJ21" i="1"/>
  <c r="BH21" i="1"/>
  <c r="BG21" i="1"/>
  <c r="CR21" i="1" s="1"/>
  <c r="BE21" i="1"/>
  <c r="CV20" i="1"/>
  <c r="D17" i="4" s="1"/>
  <c r="CT20" i="1"/>
  <c r="CP20" i="1"/>
  <c r="CN20" i="1"/>
  <c r="CL20" i="1"/>
  <c r="CK20" i="1"/>
  <c r="CI20" i="1"/>
  <c r="CH20" i="1"/>
  <c r="CF20" i="1"/>
  <c r="CE20" i="1"/>
  <c r="CC20" i="1"/>
  <c r="CB20" i="1"/>
  <c r="BZ20" i="1"/>
  <c r="BY20" i="1"/>
  <c r="BW20" i="1"/>
  <c r="BV20" i="1"/>
  <c r="BT20" i="1"/>
  <c r="BS20" i="1"/>
  <c r="BQ20" i="1"/>
  <c r="BP20" i="1"/>
  <c r="BN20" i="1"/>
  <c r="BM20" i="1"/>
  <c r="BK20" i="1"/>
  <c r="BJ20" i="1"/>
  <c r="BH20" i="1"/>
  <c r="BG20" i="1"/>
  <c r="CR20" i="1" s="1"/>
  <c r="BE20" i="1"/>
  <c r="BD20" i="1"/>
  <c r="BB20" i="1"/>
  <c r="CW20" i="1" s="1"/>
  <c r="CO20" i="1" s="1"/>
  <c r="CW19" i="1"/>
  <c r="CO19" i="1" s="1"/>
  <c r="CV19" i="1"/>
  <c r="D16" i="4" s="1"/>
  <c r="CT19" i="1"/>
  <c r="CP19" i="1"/>
  <c r="CN19" i="1"/>
  <c r="CL19" i="1"/>
  <c r="CK19" i="1"/>
  <c r="CI19" i="1"/>
  <c r="CH19" i="1"/>
  <c r="CF19" i="1"/>
  <c r="CE19" i="1"/>
  <c r="CC19" i="1"/>
  <c r="CB19" i="1"/>
  <c r="BZ19" i="1"/>
  <c r="BY19" i="1"/>
  <c r="BW19" i="1"/>
  <c r="BV19" i="1"/>
  <c r="BT19" i="1"/>
  <c r="BS19" i="1"/>
  <c r="BQ19" i="1"/>
  <c r="BP19" i="1"/>
  <c r="BN19" i="1"/>
  <c r="BM19" i="1"/>
  <c r="BK19" i="1"/>
  <c r="BJ19" i="1"/>
  <c r="BH19" i="1"/>
  <c r="BG19" i="1"/>
  <c r="BE19" i="1"/>
  <c r="BD19" i="1"/>
  <c r="BB19" i="1"/>
  <c r="BA19" i="1"/>
  <c r="CR19" i="1" s="1"/>
  <c r="AY19" i="1"/>
  <c r="CV18" i="1"/>
  <c r="D11" i="4" s="1"/>
  <c r="CT18" i="1"/>
  <c r="CN18" i="1"/>
  <c r="CL18" i="1"/>
  <c r="CK18" i="1"/>
  <c r="CI18" i="1"/>
  <c r="CH18" i="1"/>
  <c r="CF18" i="1"/>
  <c r="CE18" i="1"/>
  <c r="CC18" i="1"/>
  <c r="CB18" i="1"/>
  <c r="BZ18" i="1"/>
  <c r="BY18" i="1"/>
  <c r="BW18" i="1"/>
  <c r="BV18" i="1"/>
  <c r="BT18" i="1"/>
  <c r="BS18" i="1"/>
  <c r="BQ18" i="1"/>
  <c r="BP18" i="1"/>
  <c r="BN18" i="1"/>
  <c r="BM18" i="1"/>
  <c r="BK18" i="1"/>
  <c r="BJ18" i="1"/>
  <c r="BH18" i="1"/>
  <c r="BG18" i="1"/>
  <c r="BE18" i="1"/>
  <c r="BD18" i="1"/>
  <c r="BB18" i="1"/>
  <c r="BA18" i="1"/>
  <c r="CR18" i="1" s="1"/>
  <c r="AY18" i="1"/>
  <c r="CP18" i="1" s="1"/>
  <c r="AX18" i="1"/>
  <c r="AV18" i="1"/>
  <c r="CV17" i="1"/>
  <c r="D12" i="4" s="1"/>
  <c r="CT17" i="1"/>
  <c r="CP17" i="1"/>
  <c r="CN17" i="1"/>
  <c r="CL17" i="1"/>
  <c r="CK17" i="1"/>
  <c r="CI17" i="1"/>
  <c r="CH17" i="1"/>
  <c r="CF17" i="1"/>
  <c r="CE17" i="1"/>
  <c r="CC17" i="1"/>
  <c r="CB17" i="1"/>
  <c r="BZ17" i="1"/>
  <c r="BY17" i="1"/>
  <c r="BW17" i="1"/>
  <c r="BV17" i="1"/>
  <c r="BT17" i="1"/>
  <c r="BS17" i="1"/>
  <c r="BQ17" i="1"/>
  <c r="BP17" i="1"/>
  <c r="BN17" i="1"/>
  <c r="BM17" i="1"/>
  <c r="BK17" i="1"/>
  <c r="BJ17" i="1"/>
  <c r="BH17" i="1"/>
  <c r="BG17" i="1"/>
  <c r="BE17" i="1"/>
  <c r="BD17" i="1"/>
  <c r="BB17" i="1"/>
  <c r="BA17" i="1"/>
  <c r="AY17" i="1"/>
  <c r="AX17" i="1"/>
  <c r="AV17" i="1"/>
  <c r="AU17" i="1"/>
  <c r="CW17" i="1" s="1"/>
  <c r="CO17" i="1" s="1"/>
  <c r="AS17" i="1"/>
  <c r="CV16" i="1"/>
  <c r="D2" i="4" s="1"/>
  <c r="CT16" i="1"/>
  <c r="CP16" i="1"/>
  <c r="CN16" i="1"/>
  <c r="CL16" i="1"/>
  <c r="CK16" i="1"/>
  <c r="CI16" i="1"/>
  <c r="CH16" i="1"/>
  <c r="CF16" i="1"/>
  <c r="CE16" i="1"/>
  <c r="CC16" i="1"/>
  <c r="CB16" i="1"/>
  <c r="BZ16" i="1"/>
  <c r="BY16" i="1"/>
  <c r="BW16" i="1"/>
  <c r="BV16" i="1"/>
  <c r="BT16" i="1"/>
  <c r="BS16" i="1"/>
  <c r="BQ16" i="1"/>
  <c r="BP16" i="1"/>
  <c r="BN16" i="1"/>
  <c r="BM16" i="1"/>
  <c r="BK16" i="1"/>
  <c r="BJ16" i="1"/>
  <c r="BH16" i="1"/>
  <c r="BG16" i="1"/>
  <c r="BE16" i="1"/>
  <c r="BD16" i="1"/>
  <c r="BB16" i="1"/>
  <c r="BA16" i="1"/>
  <c r="AY16" i="1"/>
  <c r="AX16" i="1"/>
  <c r="AV16" i="1"/>
  <c r="AU16" i="1"/>
  <c r="CR16" i="1" s="1"/>
  <c r="AS16" i="1"/>
  <c r="AR16" i="1"/>
  <c r="AP16" i="1"/>
  <c r="CV15" i="1"/>
  <c r="D13" i="4" s="1"/>
  <c r="CT15" i="1"/>
  <c r="CN15" i="1"/>
  <c r="CL15" i="1"/>
  <c r="CK15" i="1"/>
  <c r="CI15" i="1"/>
  <c r="CH15" i="1"/>
  <c r="CF15" i="1"/>
  <c r="CE15" i="1"/>
  <c r="CC15" i="1"/>
  <c r="CB15" i="1"/>
  <c r="BZ15" i="1"/>
  <c r="BY15" i="1"/>
  <c r="BW15" i="1"/>
  <c r="BV15" i="1"/>
  <c r="BT15" i="1"/>
  <c r="BS15" i="1"/>
  <c r="BQ15" i="1"/>
  <c r="BP15" i="1"/>
  <c r="BN15" i="1"/>
  <c r="BM15" i="1"/>
  <c r="BK15" i="1"/>
  <c r="BJ15" i="1"/>
  <c r="BH15" i="1"/>
  <c r="BG15" i="1"/>
  <c r="BE15" i="1"/>
  <c r="BD15" i="1"/>
  <c r="BB15" i="1"/>
  <c r="BA15" i="1"/>
  <c r="AY15" i="1"/>
  <c r="AX15" i="1"/>
  <c r="AV15" i="1"/>
  <c r="AU15" i="1"/>
  <c r="AS15" i="1"/>
  <c r="AR15" i="1"/>
  <c r="AP15" i="1"/>
  <c r="CW15" i="1" s="1"/>
  <c r="CO15" i="1" s="1"/>
  <c r="AO15" i="1"/>
  <c r="CR15" i="1" s="1"/>
  <c r="AM15" i="1"/>
  <c r="CV14" i="1"/>
  <c r="D10" i="4" s="1"/>
  <c r="CT14" i="1"/>
  <c r="CN14" i="1"/>
  <c r="CL14" i="1"/>
  <c r="CK14" i="1"/>
  <c r="CI14" i="1"/>
  <c r="CH14" i="1"/>
  <c r="CF14" i="1"/>
  <c r="CE14" i="1"/>
  <c r="CC14" i="1"/>
  <c r="CB14" i="1"/>
  <c r="BZ14" i="1"/>
  <c r="BY14" i="1"/>
  <c r="BW14" i="1"/>
  <c r="BV14" i="1"/>
  <c r="BT14" i="1"/>
  <c r="BS14" i="1"/>
  <c r="BQ14" i="1"/>
  <c r="BP14" i="1"/>
  <c r="BN14" i="1"/>
  <c r="BM14" i="1"/>
  <c r="BK14" i="1"/>
  <c r="BJ14" i="1"/>
  <c r="BH14" i="1"/>
  <c r="BG14" i="1"/>
  <c r="BE14" i="1"/>
  <c r="BD14" i="1"/>
  <c r="BB14" i="1"/>
  <c r="BA14" i="1"/>
  <c r="AY14" i="1"/>
  <c r="AX14" i="1"/>
  <c r="AV14" i="1"/>
  <c r="AU14" i="1"/>
  <c r="AS14" i="1"/>
  <c r="AR14" i="1"/>
  <c r="AP14" i="1"/>
  <c r="AO14" i="1"/>
  <c r="CR14" i="1" s="1"/>
  <c r="AM14" i="1"/>
  <c r="CW14" i="1" s="1"/>
  <c r="CO14" i="1" s="1"/>
  <c r="AL14" i="1"/>
  <c r="AJ14" i="1"/>
  <c r="CV13" i="1"/>
  <c r="D9" i="4" s="1"/>
  <c r="CT13" i="1"/>
  <c r="CN13" i="1"/>
  <c r="CL13" i="1"/>
  <c r="CK13" i="1"/>
  <c r="CI13" i="1"/>
  <c r="CH13" i="1"/>
  <c r="CF13" i="1"/>
  <c r="CE13" i="1"/>
  <c r="CC13" i="1"/>
  <c r="CB13" i="1"/>
  <c r="BZ13" i="1"/>
  <c r="BY13" i="1"/>
  <c r="BW13" i="1"/>
  <c r="BV13" i="1"/>
  <c r="BT13" i="1"/>
  <c r="BS13" i="1"/>
  <c r="BQ13" i="1"/>
  <c r="BP13" i="1"/>
  <c r="BN13" i="1"/>
  <c r="BM13" i="1"/>
  <c r="BK13" i="1"/>
  <c r="BJ13" i="1"/>
  <c r="BH13" i="1"/>
  <c r="BG13" i="1"/>
  <c r="BE13" i="1"/>
  <c r="BD13" i="1"/>
  <c r="BB13" i="1"/>
  <c r="BA13" i="1"/>
  <c r="AY13" i="1"/>
  <c r="AX13" i="1"/>
  <c r="AV13" i="1"/>
  <c r="AU13" i="1"/>
  <c r="AS13" i="1"/>
  <c r="AR13" i="1"/>
  <c r="AP13" i="1"/>
  <c r="AO13" i="1"/>
  <c r="AM13" i="1"/>
  <c r="AL13" i="1"/>
  <c r="AJ13" i="1"/>
  <c r="CP13" i="1" s="1"/>
  <c r="AI13" i="1"/>
  <c r="CR13" i="1" s="1"/>
  <c r="AG13" i="1"/>
  <c r="CV12" i="1"/>
  <c r="D8" i="4" s="1"/>
  <c r="CT12" i="1"/>
  <c r="CP12" i="1"/>
  <c r="CN12" i="1"/>
  <c r="CL12" i="1"/>
  <c r="CK12" i="1"/>
  <c r="CI12" i="1"/>
  <c r="CH12" i="1"/>
  <c r="CF12" i="1"/>
  <c r="CE12" i="1"/>
  <c r="CC12" i="1"/>
  <c r="CB12" i="1"/>
  <c r="BZ12" i="1"/>
  <c r="BY12" i="1"/>
  <c r="BW12" i="1"/>
  <c r="BV12" i="1"/>
  <c r="BT12" i="1"/>
  <c r="BS12" i="1"/>
  <c r="BQ12" i="1"/>
  <c r="BP12" i="1"/>
  <c r="BN12" i="1"/>
  <c r="BM12" i="1"/>
  <c r="BK12" i="1"/>
  <c r="BJ12" i="1"/>
  <c r="BH12" i="1"/>
  <c r="BG12" i="1"/>
  <c r="BE12" i="1"/>
  <c r="BD12" i="1"/>
  <c r="BB12" i="1"/>
  <c r="BA12" i="1"/>
  <c r="AY12" i="1"/>
  <c r="AX12" i="1"/>
  <c r="AV12" i="1"/>
  <c r="AU12" i="1"/>
  <c r="AS12" i="1"/>
  <c r="AR12" i="1"/>
  <c r="AP12" i="1"/>
  <c r="AO12" i="1"/>
  <c r="AM12" i="1"/>
  <c r="AL12" i="1"/>
  <c r="AJ12" i="1"/>
  <c r="AI12" i="1"/>
  <c r="CR12" i="1" s="1"/>
  <c r="AG12" i="1"/>
  <c r="AF12" i="1"/>
  <c r="AD12" i="1"/>
  <c r="CW11" i="1"/>
  <c r="CO11" i="1" s="1"/>
  <c r="CV11" i="1"/>
  <c r="D15" i="4" s="1"/>
  <c r="CT11" i="1"/>
  <c r="CP11" i="1"/>
  <c r="CN11" i="1"/>
  <c r="CL11" i="1"/>
  <c r="CK11" i="1"/>
  <c r="CI11" i="1"/>
  <c r="CH11" i="1"/>
  <c r="CF11" i="1"/>
  <c r="CE11" i="1"/>
  <c r="CC11" i="1"/>
  <c r="CB11" i="1"/>
  <c r="BZ11" i="1"/>
  <c r="BY11" i="1"/>
  <c r="BW11" i="1"/>
  <c r="BV11" i="1"/>
  <c r="BT11" i="1"/>
  <c r="BS11" i="1"/>
  <c r="BQ11" i="1"/>
  <c r="BP11" i="1"/>
  <c r="BN11" i="1"/>
  <c r="BM11" i="1"/>
  <c r="BK11" i="1"/>
  <c r="BJ11" i="1"/>
  <c r="BH11" i="1"/>
  <c r="BG11" i="1"/>
  <c r="BE11" i="1"/>
  <c r="BD11" i="1"/>
  <c r="BB11" i="1"/>
  <c r="BA11" i="1"/>
  <c r="AY11" i="1"/>
  <c r="AX11" i="1"/>
  <c r="AV11" i="1"/>
  <c r="AU11" i="1"/>
  <c r="AS11" i="1"/>
  <c r="AR11" i="1"/>
  <c r="AP11" i="1"/>
  <c r="AO11" i="1"/>
  <c r="AM11" i="1"/>
  <c r="AL11" i="1"/>
  <c r="AJ11" i="1"/>
  <c r="AI11" i="1"/>
  <c r="AG11" i="1"/>
  <c r="AF11" i="1"/>
  <c r="AD11" i="1"/>
  <c r="AC11" i="1"/>
  <c r="CR11" i="1" s="1"/>
  <c r="AA11" i="1"/>
  <c r="CV10" i="1"/>
  <c r="D6" i="4" s="1"/>
  <c r="CT10" i="1"/>
  <c r="CN10" i="1"/>
  <c r="CL10" i="1"/>
  <c r="CK10" i="1"/>
  <c r="CI10" i="1"/>
  <c r="CH10" i="1"/>
  <c r="CF10" i="1"/>
  <c r="CE10" i="1"/>
  <c r="CC10" i="1"/>
  <c r="CB10" i="1"/>
  <c r="BZ10" i="1"/>
  <c r="BY10" i="1"/>
  <c r="BW10" i="1"/>
  <c r="BV10" i="1"/>
  <c r="BT10" i="1"/>
  <c r="BS10" i="1"/>
  <c r="BQ10" i="1"/>
  <c r="BP10" i="1"/>
  <c r="BN10" i="1"/>
  <c r="BM10" i="1"/>
  <c r="BK10" i="1"/>
  <c r="BJ10" i="1"/>
  <c r="BH10" i="1"/>
  <c r="BG10" i="1"/>
  <c r="BE10" i="1"/>
  <c r="BD10" i="1"/>
  <c r="BB10" i="1"/>
  <c r="BA10" i="1"/>
  <c r="AY10" i="1"/>
  <c r="AX10" i="1"/>
  <c r="AV10" i="1"/>
  <c r="AU10" i="1"/>
  <c r="AS10" i="1"/>
  <c r="AR10" i="1"/>
  <c r="AP10" i="1"/>
  <c r="AO10" i="1"/>
  <c r="AM10" i="1"/>
  <c r="AL10" i="1"/>
  <c r="AJ10" i="1"/>
  <c r="AI10" i="1"/>
  <c r="AG10" i="1"/>
  <c r="AF10" i="1"/>
  <c r="AD10" i="1"/>
  <c r="AC10" i="1"/>
  <c r="CR10" i="1" s="1"/>
  <c r="AA10" i="1"/>
  <c r="CP10" i="1" s="1"/>
  <c r="Z10" i="1"/>
  <c r="X10" i="1"/>
  <c r="CV9" i="1"/>
  <c r="D3" i="4" s="1"/>
  <c r="CT9" i="1"/>
  <c r="CP9" i="1"/>
  <c r="CN9" i="1"/>
  <c r="CL9" i="1"/>
  <c r="CK9" i="1"/>
  <c r="CI9" i="1"/>
  <c r="CH9" i="1"/>
  <c r="CF9" i="1"/>
  <c r="CE9" i="1"/>
  <c r="CC9" i="1"/>
  <c r="CB9" i="1"/>
  <c r="BZ9" i="1"/>
  <c r="BY9" i="1"/>
  <c r="BW9" i="1"/>
  <c r="BV9" i="1"/>
  <c r="BT9" i="1"/>
  <c r="BS9" i="1"/>
  <c r="BQ9" i="1"/>
  <c r="BP9" i="1"/>
  <c r="BN9" i="1"/>
  <c r="BM9" i="1"/>
  <c r="BK9" i="1"/>
  <c r="BJ9" i="1"/>
  <c r="BH9" i="1"/>
  <c r="BG9" i="1"/>
  <c r="BE9" i="1"/>
  <c r="BD9" i="1"/>
  <c r="BB9" i="1"/>
  <c r="BA9" i="1"/>
  <c r="AY9" i="1"/>
  <c r="AX9" i="1"/>
  <c r="AV9" i="1"/>
  <c r="AU9" i="1"/>
  <c r="AS9" i="1"/>
  <c r="AR9" i="1"/>
  <c r="AP9" i="1"/>
  <c r="AO9" i="1"/>
  <c r="AM9" i="1"/>
  <c r="AL9" i="1"/>
  <c r="AJ9" i="1"/>
  <c r="AI9" i="1"/>
  <c r="AG9" i="1"/>
  <c r="AF9" i="1"/>
  <c r="AD9" i="1"/>
  <c r="AC9" i="1"/>
  <c r="AA9" i="1"/>
  <c r="Z9" i="1"/>
  <c r="X9" i="1"/>
  <c r="W9" i="1"/>
  <c r="CW9" i="1" s="1"/>
  <c r="CO9" i="1" s="1"/>
  <c r="U9" i="1"/>
  <c r="CV8" i="1"/>
  <c r="D7" i="4" s="1"/>
  <c r="CT8" i="1"/>
  <c r="CN8" i="1"/>
  <c r="CL8" i="1"/>
  <c r="CK8" i="1"/>
  <c r="CI8" i="1"/>
  <c r="CH8" i="1"/>
  <c r="CF8" i="1"/>
  <c r="CE8" i="1"/>
  <c r="CC8" i="1"/>
  <c r="CB8" i="1"/>
  <c r="BZ8" i="1"/>
  <c r="BY8" i="1"/>
  <c r="BW8" i="1"/>
  <c r="BV8" i="1"/>
  <c r="BT8" i="1"/>
  <c r="BS8" i="1"/>
  <c r="BQ8" i="1"/>
  <c r="BP8" i="1"/>
  <c r="BN8" i="1"/>
  <c r="BM8" i="1"/>
  <c r="BK8" i="1"/>
  <c r="BJ8" i="1"/>
  <c r="BH8" i="1"/>
  <c r="BE8" i="1"/>
  <c r="BD8" i="1"/>
  <c r="BB8" i="1"/>
  <c r="BA8" i="1"/>
  <c r="AY8" i="1"/>
  <c r="AX8" i="1"/>
  <c r="AV8" i="1"/>
  <c r="AU8" i="1"/>
  <c r="AS8" i="1"/>
  <c r="AR8" i="1"/>
  <c r="AP8" i="1"/>
  <c r="AO8" i="1"/>
  <c r="AM8" i="1"/>
  <c r="AL8" i="1"/>
  <c r="AJ8" i="1"/>
  <c r="AI8" i="1"/>
  <c r="AG8" i="1"/>
  <c r="AF8" i="1"/>
  <c r="AD8" i="1"/>
  <c r="AC8" i="1"/>
  <c r="AA8" i="1"/>
  <c r="Z8" i="1"/>
  <c r="X8" i="1"/>
  <c r="W8" i="1"/>
  <c r="U8" i="1"/>
  <c r="CP8" i="1" s="1"/>
  <c r="T8" i="1"/>
  <c r="R8" i="1"/>
  <c r="CV7" i="1"/>
  <c r="D4" i="4" s="1"/>
  <c r="CT7" i="1"/>
  <c r="CN7" i="1"/>
  <c r="CL7" i="1"/>
  <c r="CK7" i="1"/>
  <c r="CI7" i="1"/>
  <c r="CH7" i="1"/>
  <c r="CF7" i="1"/>
  <c r="CE7" i="1"/>
  <c r="CC7" i="1"/>
  <c r="CB7" i="1"/>
  <c r="BZ7" i="1"/>
  <c r="BY7" i="1"/>
  <c r="BW7" i="1"/>
  <c r="BV7" i="1"/>
  <c r="BT7" i="1"/>
  <c r="BS7" i="1"/>
  <c r="BQ7" i="1"/>
  <c r="BP7" i="1"/>
  <c r="BN7" i="1"/>
  <c r="BM7" i="1"/>
  <c r="BK7" i="1"/>
  <c r="BJ7" i="1"/>
  <c r="BH7" i="1"/>
  <c r="BG7" i="1"/>
  <c r="BE7" i="1"/>
  <c r="BD7" i="1"/>
  <c r="BB7" i="1"/>
  <c r="BA7" i="1"/>
  <c r="AY7" i="1"/>
  <c r="AX7" i="1"/>
  <c r="AV7" i="1"/>
  <c r="AU7" i="1"/>
  <c r="AS7" i="1"/>
  <c r="AR7" i="1"/>
  <c r="AP7" i="1"/>
  <c r="AO7" i="1"/>
  <c r="AM7" i="1"/>
  <c r="AL7" i="1"/>
  <c r="AJ7" i="1"/>
  <c r="AI7" i="1"/>
  <c r="AG7" i="1"/>
  <c r="AF7" i="1"/>
  <c r="AD7" i="1"/>
  <c r="AC7" i="1"/>
  <c r="AA7" i="1"/>
  <c r="Z7" i="1"/>
  <c r="X7" i="1"/>
  <c r="W7" i="1"/>
  <c r="U7" i="1"/>
  <c r="T7" i="1"/>
  <c r="R7" i="1"/>
  <c r="Q7" i="1"/>
  <c r="CR7" i="1" s="1"/>
  <c r="O7" i="1"/>
  <c r="CW7" i="1" s="1"/>
  <c r="CO7" i="1" s="1"/>
  <c r="CV6" i="1"/>
  <c r="D5" i="4" s="1"/>
  <c r="CT6" i="1"/>
  <c r="CN6" i="1"/>
  <c r="CL6" i="1"/>
  <c r="CK6" i="1"/>
  <c r="CI6" i="1"/>
  <c r="CH6" i="1"/>
  <c r="CF6" i="1"/>
  <c r="CE6" i="1"/>
  <c r="CC6" i="1"/>
  <c r="CB6" i="1"/>
  <c r="BZ6" i="1"/>
  <c r="BY6" i="1"/>
  <c r="BW6" i="1"/>
  <c r="BV6" i="1"/>
  <c r="BT6" i="1"/>
  <c r="BS6" i="1"/>
  <c r="BQ6" i="1"/>
  <c r="BP6" i="1"/>
  <c r="BN6" i="1"/>
  <c r="BM6" i="1"/>
  <c r="BK6" i="1"/>
  <c r="BJ6" i="1"/>
  <c r="BH6" i="1"/>
  <c r="BG6" i="1"/>
  <c r="BE6" i="1"/>
  <c r="BD6" i="1"/>
  <c r="BB6" i="1"/>
  <c r="BA6" i="1"/>
  <c r="AY6" i="1"/>
  <c r="AX6" i="1"/>
  <c r="AV6" i="1"/>
  <c r="AU6" i="1"/>
  <c r="AS6" i="1"/>
  <c r="AR6" i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T6" i="1"/>
  <c r="R6" i="1"/>
  <c r="Q6" i="1"/>
  <c r="O6" i="1"/>
  <c r="CP6" i="1" s="1"/>
  <c r="F5" i="4" s="1"/>
  <c r="N6" i="1"/>
  <c r="CR6" i="1" s="1"/>
  <c r="L6" i="1"/>
  <c r="CV5" i="1"/>
  <c r="D14" i="4" s="1"/>
  <c r="CT5" i="1"/>
  <c r="CN5" i="1"/>
  <c r="CL5" i="1"/>
  <c r="CK5" i="1"/>
  <c r="CI5" i="1"/>
  <c r="CH5" i="1"/>
  <c r="CF5" i="1"/>
  <c r="CE5" i="1"/>
  <c r="CC5" i="1"/>
  <c r="CB5" i="1"/>
  <c r="BZ5" i="1"/>
  <c r="BY5" i="1"/>
  <c r="BW5" i="1"/>
  <c r="BV5" i="1"/>
  <c r="BT5" i="1"/>
  <c r="BS5" i="1"/>
  <c r="BQ5" i="1"/>
  <c r="BP5" i="1"/>
  <c r="BN5" i="1"/>
  <c r="BM5" i="1"/>
  <c r="BK5" i="1"/>
  <c r="BJ5" i="1"/>
  <c r="BH5" i="1"/>
  <c r="BG5" i="1"/>
  <c r="BE5" i="1"/>
  <c r="BD5" i="1"/>
  <c r="BB5" i="1"/>
  <c r="BA5" i="1"/>
  <c r="AY5" i="1"/>
  <c r="AX5" i="1"/>
  <c r="AV5" i="1"/>
  <c r="AU5" i="1"/>
  <c r="AS5" i="1"/>
  <c r="AR5" i="1"/>
  <c r="AP5" i="1"/>
  <c r="AO5" i="1"/>
  <c r="AM5" i="1"/>
  <c r="AL5" i="1"/>
  <c r="AJ5" i="1"/>
  <c r="AI5" i="1"/>
  <c r="AG5" i="1"/>
  <c r="AF5" i="1"/>
  <c r="AD5" i="1"/>
  <c r="AC5" i="1"/>
  <c r="AA5" i="1"/>
  <c r="Z5" i="1"/>
  <c r="X5" i="1"/>
  <c r="W5" i="1"/>
  <c r="U5" i="1"/>
  <c r="T5" i="1"/>
  <c r="R5" i="1"/>
  <c r="Q5" i="1"/>
  <c r="O5" i="1"/>
  <c r="N5" i="1"/>
  <c r="L5" i="1"/>
  <c r="K5" i="1"/>
  <c r="CR5" i="1" s="1"/>
  <c r="I5" i="1"/>
  <c r="CW5" i="1" s="1"/>
  <c r="CO5" i="1" s="1"/>
  <c r="CV4" i="1"/>
  <c r="D1" i="4" s="1"/>
  <c r="CT4" i="1"/>
  <c r="CN4" i="1"/>
  <c r="CL4" i="1"/>
  <c r="CK4" i="1"/>
  <c r="CI4" i="1"/>
  <c r="CH4" i="1"/>
  <c r="CF4" i="1"/>
  <c r="CE4" i="1"/>
  <c r="CC4" i="1"/>
  <c r="CB4" i="1"/>
  <c r="BZ4" i="1"/>
  <c r="BY4" i="1"/>
  <c r="BW4" i="1"/>
  <c r="BV4" i="1"/>
  <c r="BT4" i="1"/>
  <c r="BS4" i="1"/>
  <c r="BQ4" i="1"/>
  <c r="BP4" i="1"/>
  <c r="BN4" i="1"/>
  <c r="BM4" i="1"/>
  <c r="BK4" i="1"/>
  <c r="BJ4" i="1"/>
  <c r="BH4" i="1"/>
  <c r="BG4" i="1"/>
  <c r="BE4" i="1"/>
  <c r="BD4" i="1"/>
  <c r="BB4" i="1"/>
  <c r="BA4" i="1"/>
  <c r="AY4" i="1"/>
  <c r="AX4" i="1"/>
  <c r="AV4" i="1"/>
  <c r="AU4" i="1"/>
  <c r="AS4" i="1"/>
  <c r="AR4" i="1"/>
  <c r="AP4" i="1"/>
  <c r="AO4" i="1"/>
  <c r="AM4" i="1"/>
  <c r="AL4" i="1"/>
  <c r="AJ4" i="1"/>
  <c r="AI4" i="1"/>
  <c r="AG4" i="1"/>
  <c r="AF4" i="1"/>
  <c r="AD4" i="1"/>
  <c r="AC4" i="1"/>
  <c r="AA4" i="1"/>
  <c r="Z4" i="1"/>
  <c r="X4" i="1"/>
  <c r="W4" i="1"/>
  <c r="U4" i="1"/>
  <c r="T4" i="1"/>
  <c r="R4" i="1"/>
  <c r="Q4" i="1"/>
  <c r="O4" i="1"/>
  <c r="N4" i="1"/>
  <c r="L4" i="1"/>
  <c r="K4" i="1"/>
  <c r="I4" i="1"/>
  <c r="CP4" i="1" s="1"/>
  <c r="H4" i="1"/>
  <c r="CR4" i="1" s="1"/>
  <c r="F4" i="1"/>
  <c r="CW4" i="1" s="1"/>
  <c r="CO4" i="1" s="1"/>
  <c r="CL3" i="1"/>
  <c r="CI3" i="1"/>
  <c r="CF3" i="1"/>
  <c r="CC3" i="1"/>
  <c r="BZ3" i="1"/>
  <c r="BW3" i="1"/>
  <c r="BT3" i="1"/>
  <c r="BQ3" i="1"/>
  <c r="BN3" i="1"/>
  <c r="BK3" i="1"/>
  <c r="BH3" i="1"/>
  <c r="BE3" i="1"/>
  <c r="BB3" i="1"/>
  <c r="AY3" i="1"/>
  <c r="AV3" i="1"/>
  <c r="AS3" i="1"/>
  <c r="AP3" i="1"/>
  <c r="AM3" i="1"/>
  <c r="AJ3" i="1"/>
  <c r="AG3" i="1"/>
  <c r="AD3" i="1"/>
  <c r="AA3" i="1"/>
  <c r="X3" i="1"/>
  <c r="U3" i="1"/>
  <c r="R3" i="1"/>
  <c r="O3" i="1"/>
  <c r="L3" i="1"/>
  <c r="I3" i="1"/>
  <c r="F3" i="1"/>
  <c r="C3" i="1"/>
  <c r="E12" i="4" l="1"/>
  <c r="F11" i="4"/>
  <c r="CS18" i="1"/>
  <c r="I11" i="4" s="1"/>
  <c r="H18" i="4"/>
  <c r="CZ21" i="2"/>
  <c r="X18" i="4" s="1"/>
  <c r="BG31" i="3" s="1"/>
  <c r="AN26" i="4" s="1"/>
  <c r="E4" i="4"/>
  <c r="CW7" i="2"/>
  <c r="U7" i="4" s="1"/>
  <c r="F7" i="4"/>
  <c r="CX8" i="2"/>
  <c r="H13" i="4"/>
  <c r="CZ15" i="2"/>
  <c r="X12" i="4" s="1"/>
  <c r="BG25" i="3" s="1"/>
  <c r="AN20" i="4" s="1"/>
  <c r="F19" i="4"/>
  <c r="CS22" i="1"/>
  <c r="I19" i="4" s="1"/>
  <c r="H20" i="4"/>
  <c r="F21" i="4"/>
  <c r="CS24" i="1"/>
  <c r="I21" i="4" s="1"/>
  <c r="CX24" i="2"/>
  <c r="H22" i="4"/>
  <c r="CZ25" i="2"/>
  <c r="X22" i="4" s="1"/>
  <c r="F23" i="4"/>
  <c r="CS26" i="1"/>
  <c r="I23" i="4" s="1"/>
  <c r="H24" i="4"/>
  <c r="F25" i="4"/>
  <c r="CS28" i="1"/>
  <c r="I25" i="4" s="1"/>
  <c r="CX28" i="2"/>
  <c r="H26" i="4"/>
  <c r="CZ29" i="2"/>
  <c r="X26" i="4" s="1"/>
  <c r="F27" i="4"/>
  <c r="CX30" i="2"/>
  <c r="CS30" i="1"/>
  <c r="I27" i="4" s="1"/>
  <c r="H28" i="4"/>
  <c r="CZ31" i="2"/>
  <c r="X28" i="4" s="1"/>
  <c r="F20" i="4"/>
  <c r="CX23" i="2"/>
  <c r="CS23" i="1"/>
  <c r="I20" i="4" s="1"/>
  <c r="F22" i="4"/>
  <c r="CX25" i="2"/>
  <c r="CS25" i="1"/>
  <c r="I22" i="4" s="1"/>
  <c r="F24" i="4"/>
  <c r="CS27" i="1"/>
  <c r="I24" i="4" s="1"/>
  <c r="CX27" i="2"/>
  <c r="F26" i="4"/>
  <c r="CX29" i="2"/>
  <c r="CS29" i="1"/>
  <c r="I26" i="4" s="1"/>
  <c r="F28" i="4"/>
  <c r="CS31" i="1"/>
  <c r="I28" i="4" s="1"/>
  <c r="CX31" i="2"/>
  <c r="CS13" i="1"/>
  <c r="I9" i="4" s="1"/>
  <c r="F9" i="4"/>
  <c r="H15" i="4"/>
  <c r="CZ11" i="2"/>
  <c r="X15" i="4" s="1"/>
  <c r="BG18" i="3" s="1"/>
  <c r="AN15" i="4" s="1"/>
  <c r="CW14" i="2"/>
  <c r="U10" i="4" s="1"/>
  <c r="E10" i="4"/>
  <c r="E13" i="4"/>
  <c r="CW15" i="2"/>
  <c r="U12" i="4" s="1"/>
  <c r="E17" i="4"/>
  <c r="E1" i="4"/>
  <c r="CW4" i="2"/>
  <c r="U2" i="4" s="1"/>
  <c r="BD5" i="3" s="1"/>
  <c r="AK2" i="4" s="1"/>
  <c r="E14" i="4"/>
  <c r="CW5" i="2"/>
  <c r="U14" i="4" s="1"/>
  <c r="E3" i="4"/>
  <c r="CW9" i="2"/>
  <c r="U1" i="4" s="1"/>
  <c r="F6" i="4"/>
  <c r="CS10" i="1"/>
  <c r="I6" i="4" s="1"/>
  <c r="CX10" i="2"/>
  <c r="H9" i="4"/>
  <c r="CZ13" i="2"/>
  <c r="X9" i="4" s="1"/>
  <c r="BG12" i="3" s="1"/>
  <c r="AN9" i="4" s="1"/>
  <c r="H16" i="4"/>
  <c r="CX4" i="2"/>
  <c r="F1" i="4"/>
  <c r="CW6" i="1"/>
  <c r="CO6" i="1" s="1"/>
  <c r="CR9" i="1"/>
  <c r="CW10" i="1"/>
  <c r="CO10" i="1" s="1"/>
  <c r="CP15" i="1"/>
  <c r="H2" i="4"/>
  <c r="CZ16" i="2"/>
  <c r="X3" i="4" s="1"/>
  <c r="BG6" i="3" s="1"/>
  <c r="AN3" i="4" s="1"/>
  <c r="F2" i="4"/>
  <c r="CX16" i="2"/>
  <c r="CS16" i="1"/>
  <c r="I2" i="4" s="1"/>
  <c r="CR17" i="1"/>
  <c r="CW18" i="1"/>
  <c r="CO18" i="1" s="1"/>
  <c r="CO22" i="1"/>
  <c r="CO24" i="1"/>
  <c r="CO26" i="1"/>
  <c r="CO28" i="1"/>
  <c r="CO30" i="1"/>
  <c r="E29" i="4"/>
  <c r="CW32" i="2"/>
  <c r="U29" i="4" s="1"/>
  <c r="B27" i="3"/>
  <c r="B17" i="3"/>
  <c r="L3" i="3"/>
  <c r="BK7" i="3"/>
  <c r="AJ4" i="4" s="1"/>
  <c r="BC7" i="3"/>
  <c r="AB4" i="4" s="1"/>
  <c r="BK4" i="3"/>
  <c r="AJ1" i="4" s="1"/>
  <c r="BC4" i="3"/>
  <c r="AB1" i="4" s="1"/>
  <c r="C3" i="3"/>
  <c r="BK8" i="3"/>
  <c r="AJ5" i="4" s="1"/>
  <c r="BC8" i="3"/>
  <c r="AB5" i="4" s="1"/>
  <c r="O3" i="3"/>
  <c r="B23" i="3"/>
  <c r="B13" i="3"/>
  <c r="CS4" i="1"/>
  <c r="I1" i="4" s="1"/>
  <c r="H14" i="4"/>
  <c r="CP5" i="1"/>
  <c r="H5" i="4"/>
  <c r="CZ6" i="2"/>
  <c r="X4" i="4" s="1"/>
  <c r="BG7" i="3" s="1"/>
  <c r="AN4" i="4" s="1"/>
  <c r="CW12" i="1"/>
  <c r="CO12" i="1" s="1"/>
  <c r="CW13" i="1"/>
  <c r="CO13" i="1" s="1"/>
  <c r="H10" i="4"/>
  <c r="CZ14" i="2"/>
  <c r="X10" i="4" s="1"/>
  <c r="BG23" i="3" s="1"/>
  <c r="AN18" i="4" s="1"/>
  <c r="CP14" i="1"/>
  <c r="CW16" i="1"/>
  <c r="CO16" i="1" s="1"/>
  <c r="F18" i="4"/>
  <c r="CX21" i="2"/>
  <c r="CS21" i="1"/>
  <c r="I18" i="4" s="1"/>
  <c r="CO21" i="1"/>
  <c r="H19" i="4"/>
  <c r="CZ22" i="2"/>
  <c r="X19" i="4" s="1"/>
  <c r="CO23" i="1"/>
  <c r="H21" i="4"/>
  <c r="CO25" i="1"/>
  <c r="H23" i="4"/>
  <c r="CZ26" i="2"/>
  <c r="X23" i="4" s="1"/>
  <c r="CO27" i="1"/>
  <c r="H25" i="4"/>
  <c r="CO29" i="1"/>
  <c r="H27" i="4"/>
  <c r="CZ30" i="2"/>
  <c r="X27" i="4" s="1"/>
  <c r="CO31" i="1"/>
  <c r="F29" i="4"/>
  <c r="CX32" i="2"/>
  <c r="CS32" i="1"/>
  <c r="I29" i="4" s="1"/>
  <c r="CR5" i="2"/>
  <c r="P11" i="4" s="1"/>
  <c r="BK10" i="3"/>
  <c r="AJ7" i="4" s="1"/>
  <c r="U3" i="3"/>
  <c r="BC10" i="3"/>
  <c r="AB7" i="4" s="1"/>
  <c r="CR9" i="2"/>
  <c r="P1" i="4" s="1"/>
  <c r="B18" i="3"/>
  <c r="B28" i="3"/>
  <c r="BK32" i="3"/>
  <c r="AJ27" i="4" s="1"/>
  <c r="AD22" i="3"/>
  <c r="BC32" i="3"/>
  <c r="AB27" i="4" s="1"/>
  <c r="AJ22" i="3"/>
  <c r="BK34" i="3"/>
  <c r="AJ29" i="4" s="1"/>
  <c r="BC34" i="3"/>
  <c r="AB29" i="4" s="1"/>
  <c r="F15" i="4"/>
  <c r="CS11" i="1"/>
  <c r="I15" i="4" s="1"/>
  <c r="CX11" i="2"/>
  <c r="E15" i="4"/>
  <c r="CW11" i="2"/>
  <c r="U15" i="4" s="1"/>
  <c r="CZ12" i="2"/>
  <c r="X8" i="4" s="1"/>
  <c r="H8" i="4"/>
  <c r="F8" i="4"/>
  <c r="CS12" i="1"/>
  <c r="I8" i="4" s="1"/>
  <c r="CX12" i="2"/>
  <c r="F16" i="4"/>
  <c r="CS19" i="1"/>
  <c r="I16" i="4" s="1"/>
  <c r="CX19" i="2"/>
  <c r="E16" i="4"/>
  <c r="CW19" i="2"/>
  <c r="U16" i="4" s="1"/>
  <c r="H17" i="4"/>
  <c r="CZ20" i="2"/>
  <c r="X17" i="4" s="1"/>
  <c r="F17" i="4"/>
  <c r="CX20" i="2"/>
  <c r="CS20" i="1"/>
  <c r="I17" i="4" s="1"/>
  <c r="F30" i="4"/>
  <c r="CX33" i="2"/>
  <c r="CS33" i="1"/>
  <c r="I30" i="4" s="1"/>
  <c r="E30" i="4"/>
  <c r="CW33" i="2"/>
  <c r="U30" i="4" s="1"/>
  <c r="CP4" i="2"/>
  <c r="CX6" i="2"/>
  <c r="N12" i="4"/>
  <c r="CS7" i="2"/>
  <c r="Q11" i="4" s="1"/>
  <c r="N6" i="4"/>
  <c r="CS8" i="2"/>
  <c r="Q3" i="4" s="1"/>
  <c r="N13" i="4"/>
  <c r="CS11" i="2"/>
  <c r="Q12" i="4" s="1"/>
  <c r="N7" i="4"/>
  <c r="CS12" i="2"/>
  <c r="Q7" i="4" s="1"/>
  <c r="X22" i="3"/>
  <c r="BK30" i="3"/>
  <c r="AJ25" i="4" s="1"/>
  <c r="BC30" i="3"/>
  <c r="AB25" i="4" s="1"/>
  <c r="N22" i="4"/>
  <c r="CS25" i="2"/>
  <c r="Q22" i="4" s="1"/>
  <c r="H1" i="4"/>
  <c r="CZ4" i="2"/>
  <c r="X2" i="4" s="1"/>
  <c r="CS6" i="1"/>
  <c r="I5" i="4" s="1"/>
  <c r="H4" i="4"/>
  <c r="CZ7" i="2"/>
  <c r="X7" i="4" s="1"/>
  <c r="BG10" i="3" s="1"/>
  <c r="AN7" i="4" s="1"/>
  <c r="CP7" i="1"/>
  <c r="CW8" i="1"/>
  <c r="CO8" i="1" s="1"/>
  <c r="CR8" i="1"/>
  <c r="F3" i="4"/>
  <c r="CS9" i="1"/>
  <c r="I3" i="4" s="1"/>
  <c r="H6" i="4"/>
  <c r="F12" i="4"/>
  <c r="CX17" i="2"/>
  <c r="CS17" i="1"/>
  <c r="I12" i="4" s="1"/>
  <c r="H11" i="4"/>
  <c r="CZ18" i="2"/>
  <c r="X11" i="4" s="1"/>
  <c r="BG14" i="3" s="1"/>
  <c r="AN11" i="4" s="1"/>
  <c r="H30" i="4"/>
  <c r="CZ33" i="2"/>
  <c r="X30" i="4" s="1"/>
  <c r="DD4" i="2"/>
  <c r="T2" i="4" s="1"/>
  <c r="B5" i="3" s="1"/>
  <c r="C3" i="2"/>
  <c r="F3" i="2"/>
  <c r="CV5" i="2"/>
  <c r="L11" i="4" s="1"/>
  <c r="CR6" i="2"/>
  <c r="P4" i="4" s="1"/>
  <c r="DE6" i="2"/>
  <c r="CO6" i="2" s="1"/>
  <c r="M4" i="4" s="1"/>
  <c r="DD8" i="2"/>
  <c r="T6" i="4" s="1"/>
  <c r="B9" i="3" s="1"/>
  <c r="O3" i="2"/>
  <c r="R3" i="2"/>
  <c r="CV9" i="2"/>
  <c r="L1" i="4" s="1"/>
  <c r="CR10" i="2"/>
  <c r="P5" i="4" s="1"/>
  <c r="DE10" i="2"/>
  <c r="CO10" i="2" s="1"/>
  <c r="M5" i="4" s="1"/>
  <c r="DD12" i="2"/>
  <c r="T8" i="4" s="1"/>
  <c r="B11" i="3" s="1"/>
  <c r="AA3" i="2"/>
  <c r="CV12" i="2"/>
  <c r="L7" i="4" s="1"/>
  <c r="B14" i="3"/>
  <c r="B24" i="3"/>
  <c r="DD13" i="2"/>
  <c r="T9" i="4" s="1"/>
  <c r="B12" i="3" s="1"/>
  <c r="CS16" i="2"/>
  <c r="Q6" i="4" s="1"/>
  <c r="BK16" i="3"/>
  <c r="AJ13" i="4" s="1"/>
  <c r="BC16" i="3"/>
  <c r="AB13" i="4" s="1"/>
  <c r="CS20" i="2"/>
  <c r="Q17" i="4" s="1"/>
  <c r="BK31" i="3"/>
  <c r="AJ26" i="4" s="1"/>
  <c r="BC31" i="3"/>
  <c r="AB26" i="4" s="1"/>
  <c r="N27" i="4"/>
  <c r="CS30" i="2"/>
  <c r="Q27" i="4" s="1"/>
  <c r="AD1" i="4"/>
  <c r="AZ4" i="3"/>
  <c r="AG1" i="4" s="1"/>
  <c r="AV4" i="3"/>
  <c r="AZ5" i="3"/>
  <c r="AG2" i="4" s="1"/>
  <c r="AF4" i="4"/>
  <c r="AC6" i="4"/>
  <c r="AD9" i="4"/>
  <c r="AZ12" i="3"/>
  <c r="AG9" i="4" s="1"/>
  <c r="AV12" i="3"/>
  <c r="AD10" i="4"/>
  <c r="AF12" i="4"/>
  <c r="AC14" i="4"/>
  <c r="BD17" i="3"/>
  <c r="AK14" i="4" s="1"/>
  <c r="AF19" i="4"/>
  <c r="AC21" i="4"/>
  <c r="AD24" i="4"/>
  <c r="AZ29" i="3"/>
  <c r="AG24" i="4" s="1"/>
  <c r="AV29" i="3"/>
  <c r="AD25" i="4"/>
  <c r="AF27" i="4"/>
  <c r="BG32" i="3"/>
  <c r="AN27" i="4" s="1"/>
  <c r="DD15" i="2"/>
  <c r="T12" i="4" s="1"/>
  <c r="DD19" i="2"/>
  <c r="T16" i="4" s="1"/>
  <c r="B29" i="3" s="1"/>
  <c r="DD23" i="2"/>
  <c r="T20" i="4" s="1"/>
  <c r="B33" i="3" s="1"/>
  <c r="CR24" i="2"/>
  <c r="P21" i="4" s="1"/>
  <c r="CV26" i="2"/>
  <c r="L23" i="4" s="1"/>
  <c r="N30" i="4"/>
  <c r="CS33" i="2"/>
  <c r="Q30" i="4" s="1"/>
  <c r="AD3" i="4"/>
  <c r="AZ6" i="3"/>
  <c r="AG3" i="4" s="1"/>
  <c r="AV6" i="3"/>
  <c r="AZ7" i="3"/>
  <c r="AG4" i="4" s="1"/>
  <c r="AD4" i="4"/>
  <c r="AF6" i="4"/>
  <c r="AV11" i="3"/>
  <c r="AD11" i="4"/>
  <c r="AZ14" i="3"/>
  <c r="AG11" i="4" s="1"/>
  <c r="AV14" i="3"/>
  <c r="AZ15" i="3"/>
  <c r="AG12" i="4" s="1"/>
  <c r="AF14" i="4"/>
  <c r="AD18" i="4"/>
  <c r="AZ23" i="3"/>
  <c r="AG18" i="4" s="1"/>
  <c r="AV23" i="3"/>
  <c r="AD19" i="4"/>
  <c r="AZ24" i="3"/>
  <c r="AG19" i="4" s="1"/>
  <c r="AF21" i="4"/>
  <c r="AV28" i="3"/>
  <c r="AZ31" i="3"/>
  <c r="AG26" i="4" s="1"/>
  <c r="AV31" i="3"/>
  <c r="AV32" i="3"/>
  <c r="AD27" i="4"/>
  <c r="AZ32" i="3"/>
  <c r="AG27" i="4" s="1"/>
  <c r="AY34" i="3"/>
  <c r="AZ34" i="3" s="1"/>
  <c r="AG29" i="4" s="1"/>
  <c r="AD2" i="4"/>
  <c r="AD12" i="4"/>
  <c r="H29" i="4"/>
  <c r="CZ32" i="2"/>
  <c r="X29" i="4" s="1"/>
  <c r="CP5" i="2"/>
  <c r="CP9" i="2"/>
  <c r="CP13" i="2"/>
  <c r="CV13" i="2"/>
  <c r="L8" i="4" s="1"/>
  <c r="CS14" i="2"/>
  <c r="Q13" i="4" s="1"/>
  <c r="BK6" i="3"/>
  <c r="AJ3" i="4" s="1"/>
  <c r="I3" i="3"/>
  <c r="BC6" i="3"/>
  <c r="AB3" i="4" s="1"/>
  <c r="N15" i="4"/>
  <c r="CS17" i="2"/>
  <c r="Q14" i="4" s="1"/>
  <c r="DE17" i="2"/>
  <c r="CO17" i="2" s="1"/>
  <c r="M15" i="4" s="1"/>
  <c r="CR19" i="2"/>
  <c r="P16" i="4" s="1"/>
  <c r="N18" i="4"/>
  <c r="CS21" i="2"/>
  <c r="Q18" i="4" s="1"/>
  <c r="CP22" i="2"/>
  <c r="CX22" i="2" s="1"/>
  <c r="CR23" i="2"/>
  <c r="CZ23" i="2" s="1"/>
  <c r="X20" i="4" s="1"/>
  <c r="BG33" i="3" s="1"/>
  <c r="AN28" i="4" s="1"/>
  <c r="CP26" i="2"/>
  <c r="CR27" i="2"/>
  <c r="P24" i="4" s="1"/>
  <c r="AC2" i="4"/>
  <c r="AD5" i="4"/>
  <c r="AZ8" i="3"/>
  <c r="AG5" i="4" s="1"/>
  <c r="AV8" i="3"/>
  <c r="AD6" i="4"/>
  <c r="AZ9" i="3"/>
  <c r="AG6" i="4" s="1"/>
  <c r="AY11" i="3"/>
  <c r="AC10" i="4"/>
  <c r="BD13" i="3"/>
  <c r="AK10" i="4" s="1"/>
  <c r="AD13" i="4"/>
  <c r="AZ16" i="3"/>
  <c r="AG13" i="4" s="1"/>
  <c r="AV16" i="3"/>
  <c r="AD14" i="4"/>
  <c r="AZ17" i="3"/>
  <c r="AG14" i="4" s="1"/>
  <c r="AD20" i="4"/>
  <c r="AZ25" i="3"/>
  <c r="AG20" i="4" s="1"/>
  <c r="AV25" i="3"/>
  <c r="AD21" i="4"/>
  <c r="AZ26" i="3"/>
  <c r="AG21" i="4" s="1"/>
  <c r="AY28" i="3"/>
  <c r="AD28" i="4"/>
  <c r="AZ33" i="3"/>
  <c r="AG28" i="4" s="1"/>
  <c r="AV33" i="3"/>
  <c r="AC29" i="4"/>
  <c r="AD29" i="4"/>
  <c r="AF30" i="4"/>
  <c r="BG35" i="3"/>
  <c r="AN30" i="4" s="1"/>
  <c r="AD31" i="4"/>
  <c r="CP15" i="2"/>
  <c r="DE16" i="2"/>
  <c r="CO16" i="2" s="1"/>
  <c r="M3" i="4" s="1"/>
  <c r="CP18" i="2"/>
  <c r="DE20" i="2"/>
  <c r="CO20" i="2" s="1"/>
  <c r="M17" i="4" s="1"/>
  <c r="CS24" i="2"/>
  <c r="Q21" i="4" s="1"/>
  <c r="CO25" i="2"/>
  <c r="M22" i="4" s="1"/>
  <c r="BK36" i="3"/>
  <c r="AJ31" i="4" s="1"/>
  <c r="BC36" i="3"/>
  <c r="AB31" i="4" s="1"/>
  <c r="AP22" i="3"/>
  <c r="CS27" i="2"/>
  <c r="Q24" i="4" s="1"/>
  <c r="DD27" i="2"/>
  <c r="T24" i="4" s="1"/>
  <c r="CR28" i="2"/>
  <c r="CO29" i="2"/>
  <c r="M26" i="4" s="1"/>
  <c r="N26" i="4"/>
  <c r="CS29" i="2"/>
  <c r="Q26" i="4" s="1"/>
  <c r="CS31" i="2"/>
  <c r="Q28" i="4" s="1"/>
  <c r="DD31" i="2"/>
  <c r="T28" i="4" s="1"/>
  <c r="CR32" i="2"/>
  <c r="CO32" i="2"/>
  <c r="M29" i="4" s="1"/>
  <c r="BK37" i="3"/>
  <c r="AJ32" i="4" s="1"/>
  <c r="BC37" i="3"/>
  <c r="AB32" i="4" s="1"/>
  <c r="AS22" i="3"/>
  <c r="AM3" i="3"/>
  <c r="AY5" i="3"/>
  <c r="AV7" i="3"/>
  <c r="AD7" i="4"/>
  <c r="AZ10" i="3"/>
  <c r="AG7" i="4" s="1"/>
  <c r="AV10" i="3"/>
  <c r="AD8" i="4"/>
  <c r="AZ11" i="3"/>
  <c r="AG8" i="4" s="1"/>
  <c r="AY13" i="3"/>
  <c r="AZ13" i="3" s="1"/>
  <c r="AG10" i="4" s="1"/>
  <c r="AV15" i="3"/>
  <c r="AC15" i="4"/>
  <c r="BD18" i="3"/>
  <c r="AK15" i="4" s="1"/>
  <c r="AA22" i="3"/>
  <c r="AV24" i="3"/>
  <c r="B26" i="3"/>
  <c r="AD22" i="4"/>
  <c r="AZ27" i="3"/>
  <c r="AG22" i="4" s="1"/>
  <c r="AV27" i="3"/>
  <c r="AD23" i="4"/>
  <c r="AV30" i="3"/>
  <c r="AD30" i="4"/>
  <c r="AZ35" i="3"/>
  <c r="AG30" i="4" s="1"/>
  <c r="AV35" i="3"/>
  <c r="BK35" i="3"/>
  <c r="AJ30" i="4" s="1"/>
  <c r="AD26" i="4"/>
  <c r="CO27" i="2"/>
  <c r="M24" i="4" s="1"/>
  <c r="CO31" i="2"/>
  <c r="M28" i="4" s="1"/>
  <c r="AY30" i="3"/>
  <c r="AZ18" i="3"/>
  <c r="AG15" i="4" s="1"/>
  <c r="AV36" i="3"/>
  <c r="AY36" i="3"/>
  <c r="AZ37" i="3"/>
  <c r="AG32" i="4" s="1"/>
  <c r="V19" i="4" l="1"/>
  <c r="BE32" i="3" s="1"/>
  <c r="DA22" i="2"/>
  <c r="Y19" i="4" s="1"/>
  <c r="AC7" i="4"/>
  <c r="BD10" i="3"/>
  <c r="AK7" i="4" s="1"/>
  <c r="AC4" i="4"/>
  <c r="AC28" i="4"/>
  <c r="AF23" i="4"/>
  <c r="BG28" i="3"/>
  <c r="AN23" i="4" s="1"/>
  <c r="N11" i="4"/>
  <c r="CS5" i="2"/>
  <c r="Q10" i="4" s="1"/>
  <c r="AC9" i="4"/>
  <c r="BK14" i="3"/>
  <c r="AJ11" i="4" s="1"/>
  <c r="AG3" i="3"/>
  <c r="BC14" i="3"/>
  <c r="AB11" i="4" s="1"/>
  <c r="E7" i="4"/>
  <c r="CW8" i="2"/>
  <c r="U6" i="4" s="1"/>
  <c r="BD9" i="3" s="1"/>
  <c r="AK6" i="4" s="1"/>
  <c r="V4" i="4"/>
  <c r="BE7" i="3" s="1"/>
  <c r="DA6" i="2"/>
  <c r="Y4" i="4" s="1"/>
  <c r="E22" i="4"/>
  <c r="CW25" i="2"/>
  <c r="U22" i="4" s="1"/>
  <c r="V18" i="4"/>
  <c r="BE31" i="3" s="1"/>
  <c r="DA21" i="2"/>
  <c r="Y18" i="4" s="1"/>
  <c r="E25" i="4"/>
  <c r="CW28" i="2"/>
  <c r="U25" i="4" s="1"/>
  <c r="E6" i="4"/>
  <c r="CW10" i="2"/>
  <c r="U5" i="4" s="1"/>
  <c r="BD8" i="3" s="1"/>
  <c r="AK5" i="4" s="1"/>
  <c r="V2" i="4"/>
  <c r="BE5" i="3" s="1"/>
  <c r="DA4" i="2"/>
  <c r="Y2" i="4" s="1"/>
  <c r="BG30" i="3"/>
  <c r="AN25" i="4" s="1"/>
  <c r="AF25" i="4"/>
  <c r="AF2" i="4"/>
  <c r="BG5" i="3"/>
  <c r="AN2" i="4" s="1"/>
  <c r="P25" i="4"/>
  <c r="CS28" i="2"/>
  <c r="Q25" i="4" s="1"/>
  <c r="AC5" i="4"/>
  <c r="AC27" i="4"/>
  <c r="AC3" i="4"/>
  <c r="BK33" i="3"/>
  <c r="AJ28" i="4" s="1"/>
  <c r="AG22" i="3"/>
  <c r="BC33" i="3"/>
  <c r="AB28" i="4" s="1"/>
  <c r="V13" i="4"/>
  <c r="DA17" i="2"/>
  <c r="Y12" i="4" s="1"/>
  <c r="E24" i="4"/>
  <c r="CW27" i="2"/>
  <c r="U24" i="4" s="1"/>
  <c r="BD37" i="3" s="1"/>
  <c r="AK32" i="4" s="1"/>
  <c r="CZ24" i="2"/>
  <c r="X21" i="4" s="1"/>
  <c r="H12" i="4"/>
  <c r="CZ17" i="2"/>
  <c r="X13" i="4" s="1"/>
  <c r="V5" i="4"/>
  <c r="BE8" i="3" s="1"/>
  <c r="DA10" i="2"/>
  <c r="Y5" i="4" s="1"/>
  <c r="V28" i="4"/>
  <c r="DA31" i="2"/>
  <c r="Y28" i="4" s="1"/>
  <c r="AC30" i="4"/>
  <c r="BD35" i="3"/>
  <c r="AK30" i="4" s="1"/>
  <c r="AC22" i="4"/>
  <c r="BD27" i="3"/>
  <c r="AK22" i="4" s="1"/>
  <c r="L22" i="3"/>
  <c r="BK26" i="3"/>
  <c r="AJ21" i="4" s="1"/>
  <c r="BC26" i="3"/>
  <c r="AB21" i="4" s="1"/>
  <c r="AF31" i="4"/>
  <c r="BG36" i="3"/>
  <c r="AN31" i="4" s="1"/>
  <c r="AZ28" i="3"/>
  <c r="AG23" i="4" s="1"/>
  <c r="AC19" i="4"/>
  <c r="AC12" i="4"/>
  <c r="BD15" i="3"/>
  <c r="AK12" i="4" s="1"/>
  <c r="P29" i="4"/>
  <c r="CS32" i="2"/>
  <c r="Q29" i="4" s="1"/>
  <c r="N10" i="4"/>
  <c r="CS18" i="2"/>
  <c r="Q15" i="4" s="1"/>
  <c r="AZ36" i="3"/>
  <c r="AG31" i="4" s="1"/>
  <c r="AC13" i="4"/>
  <c r="N1" i="4"/>
  <c r="CX9" i="2"/>
  <c r="CS9" i="2"/>
  <c r="Q2" i="4" s="1"/>
  <c r="AC18" i="4"/>
  <c r="BD23" i="3"/>
  <c r="AK18" i="4" s="1"/>
  <c r="AC11" i="4"/>
  <c r="AC8" i="4"/>
  <c r="BD11" i="3"/>
  <c r="AK8" i="4" s="1"/>
  <c r="B25" i="3"/>
  <c r="B15" i="3"/>
  <c r="BG24" i="3"/>
  <c r="AN19" i="4" s="1"/>
  <c r="BG15" i="3"/>
  <c r="AN12" i="4" s="1"/>
  <c r="BK24" i="3"/>
  <c r="AJ19" i="4" s="1"/>
  <c r="F22" i="3"/>
  <c r="BC24" i="3"/>
  <c r="AB19" i="4" s="1"/>
  <c r="X3" i="3"/>
  <c r="BK11" i="3"/>
  <c r="AJ8" i="4" s="1"/>
  <c r="BC11" i="3"/>
  <c r="AB8" i="4" s="1"/>
  <c r="BK5" i="3"/>
  <c r="AJ2" i="4" s="1"/>
  <c r="F3" i="3"/>
  <c r="BC5" i="3"/>
  <c r="AB2" i="4" s="1"/>
  <c r="CZ10" i="2"/>
  <c r="X5" i="4" s="1"/>
  <c r="BG8" i="3" s="1"/>
  <c r="AN5" i="4" s="1"/>
  <c r="H7" i="4"/>
  <c r="CZ8" i="2"/>
  <c r="X6" i="4" s="1"/>
  <c r="BG9" i="3" s="1"/>
  <c r="AN6" i="4" s="1"/>
  <c r="E28" i="4"/>
  <c r="CW31" i="2"/>
  <c r="U28" i="4" s="1"/>
  <c r="CZ28" i="2"/>
  <c r="X25" i="4" s="1"/>
  <c r="E20" i="4"/>
  <c r="CW23" i="2"/>
  <c r="U20" i="4" s="1"/>
  <c r="BD33" i="3" s="1"/>
  <c r="AK28" i="4" s="1"/>
  <c r="F10" i="4"/>
  <c r="CS14" i="1"/>
  <c r="I10" i="4" s="1"/>
  <c r="CX14" i="2"/>
  <c r="E8" i="4"/>
  <c r="CW12" i="2"/>
  <c r="U8" i="4" s="1"/>
  <c r="CZ5" i="2"/>
  <c r="X14" i="4" s="1"/>
  <c r="BK23" i="3"/>
  <c r="AJ18" i="4" s="1"/>
  <c r="BC23" i="3"/>
  <c r="AB18" i="4" s="1"/>
  <c r="C22" i="3"/>
  <c r="CS10" i="2"/>
  <c r="Q5" i="4" s="1"/>
  <c r="BK17" i="3"/>
  <c r="AJ14" i="4" s="1"/>
  <c r="AP3" i="3"/>
  <c r="BC17" i="3"/>
  <c r="AB14" i="4" s="1"/>
  <c r="E27" i="4"/>
  <c r="CW30" i="2"/>
  <c r="U27" i="4" s="1"/>
  <c r="E19" i="4"/>
  <c r="CW22" i="2"/>
  <c r="U19" i="4" s="1"/>
  <c r="BD32" i="3" s="1"/>
  <c r="AK27" i="4" s="1"/>
  <c r="V3" i="4"/>
  <c r="BE6" i="3" s="1"/>
  <c r="DA16" i="2"/>
  <c r="Y3" i="4" s="1"/>
  <c r="F13" i="4"/>
  <c r="CX15" i="2"/>
  <c r="CS15" i="1"/>
  <c r="I13" i="4" s="1"/>
  <c r="V24" i="4"/>
  <c r="BE37" i="3" s="1"/>
  <c r="DA27" i="2"/>
  <c r="Y24" i="4" s="1"/>
  <c r="V22" i="4"/>
  <c r="BE35" i="3" s="1"/>
  <c r="DA25" i="2"/>
  <c r="Y22" i="4" s="1"/>
  <c r="V27" i="4"/>
  <c r="DA30" i="2"/>
  <c r="Y27" i="4" s="1"/>
  <c r="V25" i="4"/>
  <c r="DA28" i="2"/>
  <c r="Y25" i="4" s="1"/>
  <c r="CZ27" i="2"/>
  <c r="X24" i="4" s="1"/>
  <c r="BG37" i="3" s="1"/>
  <c r="AN32" i="4" s="1"/>
  <c r="V6" i="4"/>
  <c r="BE9" i="3" s="1"/>
  <c r="CX18" i="2"/>
  <c r="CS8" i="1"/>
  <c r="I7" i="4" s="1"/>
  <c r="AC31" i="4"/>
  <c r="AF10" i="4"/>
  <c r="BG13" i="3"/>
  <c r="AN10" i="4" s="1"/>
  <c r="AC20" i="4"/>
  <c r="BD25" i="3"/>
  <c r="AK20" i="4" s="1"/>
  <c r="N23" i="4"/>
  <c r="CS26" i="2"/>
  <c r="Q23" i="4" s="1"/>
  <c r="V17" i="4"/>
  <c r="BE30" i="3" s="1"/>
  <c r="DA20" i="2"/>
  <c r="Y17" i="4" s="1"/>
  <c r="V15" i="4"/>
  <c r="DA11" i="2"/>
  <c r="Y14" i="4" s="1"/>
  <c r="BK27" i="3"/>
  <c r="AJ22" i="4" s="1"/>
  <c r="BC27" i="3"/>
  <c r="AB22" i="4" s="1"/>
  <c r="O22" i="3"/>
  <c r="E11" i="4"/>
  <c r="CW18" i="2"/>
  <c r="U11" i="4" s="1"/>
  <c r="BD24" i="3" s="1"/>
  <c r="AK19" i="4" s="1"/>
  <c r="N9" i="4"/>
  <c r="CS15" i="2"/>
  <c r="Q9" i="4" s="1"/>
  <c r="AF8" i="4"/>
  <c r="BG11" i="3"/>
  <c r="AN8" i="4" s="1"/>
  <c r="P20" i="4"/>
  <c r="CS23" i="2"/>
  <c r="Q20" i="4" s="1"/>
  <c r="AF29" i="4"/>
  <c r="BG34" i="3"/>
  <c r="AN29" i="4" s="1"/>
  <c r="AC23" i="4"/>
  <c r="BD28" i="3"/>
  <c r="AK23" i="4" s="1"/>
  <c r="AC24" i="4"/>
  <c r="BD29" i="3"/>
  <c r="AK24" i="4" s="1"/>
  <c r="BK9" i="3"/>
  <c r="AJ6" i="4" s="1"/>
  <c r="R3" i="3"/>
  <c r="BC9" i="3"/>
  <c r="AB6" i="4" s="1"/>
  <c r="F4" i="4"/>
  <c r="CS7" i="1"/>
  <c r="I4" i="4" s="1"/>
  <c r="CX7" i="2"/>
  <c r="N2" i="4"/>
  <c r="CS4" i="2"/>
  <c r="Q1" i="4" s="1"/>
  <c r="V30" i="4"/>
  <c r="DA33" i="2"/>
  <c r="Y30" i="4" s="1"/>
  <c r="V8" i="4"/>
  <c r="BE11" i="3" s="1"/>
  <c r="DA12" i="2"/>
  <c r="Y8" i="4" s="1"/>
  <c r="BK28" i="3"/>
  <c r="AJ23" i="4" s="1"/>
  <c r="R22" i="3"/>
  <c r="BC28" i="3"/>
  <c r="AB23" i="4" s="1"/>
  <c r="V29" i="4"/>
  <c r="DA32" i="2"/>
  <c r="Y29" i="4" s="1"/>
  <c r="E23" i="4"/>
  <c r="CW26" i="2"/>
  <c r="U23" i="4" s="1"/>
  <c r="BD36" i="3" s="1"/>
  <c r="AK31" i="4" s="1"/>
  <c r="H3" i="4"/>
  <c r="CZ9" i="2"/>
  <c r="X1" i="4" s="1"/>
  <c r="BG4" i="3" s="1"/>
  <c r="AN1" i="4" s="1"/>
  <c r="CZ19" i="2"/>
  <c r="X16" i="4" s="1"/>
  <c r="BG29" i="3" s="1"/>
  <c r="AN24" i="4" s="1"/>
  <c r="V26" i="4"/>
  <c r="DA29" i="2"/>
  <c r="Y26" i="4" s="1"/>
  <c r="CX26" i="2"/>
  <c r="V21" i="4"/>
  <c r="BE34" i="3" s="1"/>
  <c r="DA24" i="2"/>
  <c r="Y21" i="4" s="1"/>
  <c r="AC25" i="4"/>
  <c r="CS19" i="2"/>
  <c r="Q16" i="4" s="1"/>
  <c r="N19" i="4"/>
  <c r="CS22" i="2"/>
  <c r="Q19" i="4" s="1"/>
  <c r="N8" i="4"/>
  <c r="CS13" i="2"/>
  <c r="Q8" i="4" s="1"/>
  <c r="AC26" i="4"/>
  <c r="BD31" i="3"/>
  <c r="AK26" i="4" s="1"/>
  <c r="BK29" i="3"/>
  <c r="AJ24" i="4" s="1"/>
  <c r="U22" i="3"/>
  <c r="BC29" i="3"/>
  <c r="AB24" i="4" s="1"/>
  <c r="AZ30" i="3"/>
  <c r="AG25" i="4" s="1"/>
  <c r="AC1" i="4"/>
  <c r="BD4" i="3"/>
  <c r="AK1" i="4" s="1"/>
  <c r="BK12" i="3"/>
  <c r="AJ9" i="4" s="1"/>
  <c r="BC12" i="3"/>
  <c r="AB9" i="4" s="1"/>
  <c r="AA3" i="3"/>
  <c r="V16" i="4"/>
  <c r="BE29" i="3" s="1"/>
  <c r="DA19" i="2"/>
  <c r="Y16" i="4" s="1"/>
  <c r="BK18" i="3"/>
  <c r="AJ15" i="4" s="1"/>
  <c r="AS3" i="3"/>
  <c r="BC18" i="3"/>
  <c r="AB15" i="4" s="1"/>
  <c r="E26" i="4"/>
  <c r="CW29" i="2"/>
  <c r="U26" i="4" s="1"/>
  <c r="E18" i="4"/>
  <c r="CW21" i="2"/>
  <c r="U18" i="4" s="1"/>
  <c r="E2" i="4"/>
  <c r="CW16" i="2"/>
  <c r="U3" i="4" s="1"/>
  <c r="BD6" i="3" s="1"/>
  <c r="AK3" i="4" s="1"/>
  <c r="E9" i="4"/>
  <c r="CW13" i="2"/>
  <c r="U9" i="4" s="1"/>
  <c r="BD12" i="3" s="1"/>
  <c r="AK9" i="4" s="1"/>
  <c r="F14" i="4"/>
  <c r="CS5" i="1"/>
  <c r="I14" i="4" s="1"/>
  <c r="CX5" i="2"/>
  <c r="BK13" i="3"/>
  <c r="AJ10" i="4" s="1"/>
  <c r="AD3" i="3"/>
  <c r="BC13" i="3"/>
  <c r="AB10" i="4" s="1"/>
  <c r="CS6" i="2"/>
  <c r="Q4" i="4" s="1"/>
  <c r="E21" i="4"/>
  <c r="CW24" i="2"/>
  <c r="U21" i="4" s="1"/>
  <c r="BD34" i="3" s="1"/>
  <c r="AK29" i="4" s="1"/>
  <c r="E5" i="4"/>
  <c r="CW6" i="2"/>
  <c r="U4" i="4" s="1"/>
  <c r="BD7" i="3" s="1"/>
  <c r="AK4" i="4" s="1"/>
  <c r="CW20" i="2"/>
  <c r="U17" i="4" s="1"/>
  <c r="BD30" i="3" s="1"/>
  <c r="AK25" i="4" s="1"/>
  <c r="CX13" i="2"/>
  <c r="V20" i="4"/>
  <c r="BE33" i="3" s="1"/>
  <c r="DA23" i="2"/>
  <c r="Y20" i="4" s="1"/>
  <c r="CW17" i="2"/>
  <c r="U13" i="4" s="1"/>
  <c r="BD26" i="3" s="1"/>
  <c r="AK21" i="4" s="1"/>
  <c r="BK25" i="3" l="1"/>
  <c r="AJ20" i="4" s="1"/>
  <c r="I22" i="3"/>
  <c r="BC25" i="3"/>
  <c r="AB20" i="4" s="1"/>
  <c r="V1" i="4"/>
  <c r="BE4" i="3" s="1"/>
  <c r="DA9" i="2"/>
  <c r="Y1" i="4" s="1"/>
  <c r="AL26" i="4"/>
  <c r="AO26" i="4" s="1"/>
  <c r="BH31" i="3"/>
  <c r="AL8" i="4"/>
  <c r="AO8" i="4" s="1"/>
  <c r="BH11" i="3"/>
  <c r="AL32" i="4"/>
  <c r="AO32" i="4" s="1"/>
  <c r="BH37" i="3"/>
  <c r="V10" i="4"/>
  <c r="DA14" i="2"/>
  <c r="Y10" i="4" s="1"/>
  <c r="BE26" i="3"/>
  <c r="BE16" i="3"/>
  <c r="AL24" i="4"/>
  <c r="AO24" i="4" s="1"/>
  <c r="BH29" i="3"/>
  <c r="AL29" i="4"/>
  <c r="AO29" i="4" s="1"/>
  <c r="BH34" i="3"/>
  <c r="V7" i="4"/>
  <c r="BE10" i="3" s="1"/>
  <c r="DA7" i="2"/>
  <c r="Y7" i="4" s="1"/>
  <c r="BE28" i="3"/>
  <c r="BE18" i="3"/>
  <c r="V11" i="4"/>
  <c r="DA18" i="2"/>
  <c r="Y11" i="4" s="1"/>
  <c r="AL3" i="4"/>
  <c r="AO3" i="4" s="1"/>
  <c r="BH6" i="3"/>
  <c r="BG27" i="3"/>
  <c r="AN22" i="4" s="1"/>
  <c r="BG17" i="3"/>
  <c r="AN14" i="4" s="1"/>
  <c r="BD16" i="3"/>
  <c r="AK13" i="4" s="1"/>
  <c r="BH8" i="3"/>
  <c r="AL5" i="4"/>
  <c r="AO5" i="4" s="1"/>
  <c r="AL2" i="4"/>
  <c r="AO2" i="4" s="1"/>
  <c r="BH5" i="3"/>
  <c r="AL28" i="4"/>
  <c r="AO28" i="4" s="1"/>
  <c r="BH33" i="3"/>
  <c r="AL25" i="4"/>
  <c r="AO25" i="4" s="1"/>
  <c r="BH30" i="3"/>
  <c r="AL6" i="4"/>
  <c r="AO6" i="4" s="1"/>
  <c r="BH9" i="3"/>
  <c r="AL4" i="4"/>
  <c r="AO4" i="4" s="1"/>
  <c r="BH7" i="3"/>
  <c r="V9" i="4"/>
  <c r="BE12" i="3" s="1"/>
  <c r="DA13" i="2"/>
  <c r="Y9" i="4" s="1"/>
  <c r="V14" i="4"/>
  <c r="DA5" i="2"/>
  <c r="Y15" i="4" s="1"/>
  <c r="V23" i="4"/>
  <c r="BE36" i="3" s="1"/>
  <c r="DA26" i="2"/>
  <c r="Y23" i="4" s="1"/>
  <c r="DA8" i="2"/>
  <c r="Y6" i="4" s="1"/>
  <c r="AL30" i="4"/>
  <c r="AO30" i="4" s="1"/>
  <c r="BH35" i="3"/>
  <c r="V12" i="4"/>
  <c r="DA15" i="2"/>
  <c r="Y13" i="4" s="1"/>
  <c r="AJ3" i="3"/>
  <c r="BK15" i="3"/>
  <c r="AJ12" i="4" s="1"/>
  <c r="BC15" i="3"/>
  <c r="AB12" i="4" s="1"/>
  <c r="BD14" i="3"/>
  <c r="AK11" i="4" s="1"/>
  <c r="BG16" i="3"/>
  <c r="AN13" i="4" s="1"/>
  <c r="BG26" i="3"/>
  <c r="AN21" i="4" s="1"/>
  <c r="AL27" i="4"/>
  <c r="AO27" i="4" s="1"/>
  <c r="BH32" i="3"/>
  <c r="AL7" i="4" l="1"/>
  <c r="AO7" i="4" s="1"/>
  <c r="BH10" i="3"/>
  <c r="BE13" i="3"/>
  <c r="BE23" i="3"/>
  <c r="AL1" i="4"/>
  <c r="AO1" i="4" s="1"/>
  <c r="BH4" i="3"/>
  <c r="AL31" i="4"/>
  <c r="AO31" i="4" s="1"/>
  <c r="BH36" i="3"/>
  <c r="AL9" i="4"/>
  <c r="AO9" i="4" s="1"/>
  <c r="BH12" i="3"/>
  <c r="BH18" i="3"/>
  <c r="AL15" i="4"/>
  <c r="AO15" i="4" s="1"/>
  <c r="AL13" i="4"/>
  <c r="AO13" i="4" s="1"/>
  <c r="BH16" i="3"/>
  <c r="BE17" i="3"/>
  <c r="BE27" i="3"/>
  <c r="BE15" i="3"/>
  <c r="BE25" i="3"/>
  <c r="BE14" i="3"/>
  <c r="BE24" i="3"/>
  <c r="AL23" i="4"/>
  <c r="AO23" i="4" s="1"/>
  <c r="BH28" i="3"/>
  <c r="AL21" i="4"/>
  <c r="AO21" i="4" s="1"/>
  <c r="BH26" i="3"/>
  <c r="AL19" i="4" l="1"/>
  <c r="AO19" i="4" s="1"/>
  <c r="BH24" i="3"/>
  <c r="AL11" i="4"/>
  <c r="AO11" i="4" s="1"/>
  <c r="BH14" i="3"/>
  <c r="AL14" i="4"/>
  <c r="AO14" i="4" s="1"/>
  <c r="BH17" i="3"/>
  <c r="AL10" i="4"/>
  <c r="AO10" i="4" s="1"/>
  <c r="BH13" i="3"/>
  <c r="AL18" i="4"/>
  <c r="AO18" i="4" s="1"/>
  <c r="BH23" i="3"/>
  <c r="AL20" i="4"/>
  <c r="AO20" i="4" s="1"/>
  <c r="BH25" i="3"/>
  <c r="AL22" i="4"/>
  <c r="AO22" i="4" s="1"/>
  <c r="BH27" i="3"/>
  <c r="AL12" i="4"/>
  <c r="AO12" i="4" s="1"/>
  <c r="BH15" i="3"/>
</calcChain>
</file>

<file path=xl/comments1.xml><?xml version="1.0" encoding="utf-8"?>
<comments xmlns="http://schemas.openxmlformats.org/spreadsheetml/2006/main">
  <authors>
    <author/>
  </authors>
  <commentList>
    <comment ref="O10" authorId="0">
      <text>
        <r>
          <rPr>
            <sz val="10"/>
            <color rgb="FF000000"/>
            <rFont val="Arial"/>
          </rPr>
          <t>no teda!
	-Ondřej Chmelař</t>
        </r>
      </text>
    </comment>
  </commentList>
</comments>
</file>

<file path=xl/sharedStrings.xml><?xml version="1.0" encoding="utf-8"?>
<sst xmlns="http://schemas.openxmlformats.org/spreadsheetml/2006/main" count="2692" uniqueCount="58">
  <si>
    <t>PRAŽSKÁ CARROMOVÁ LIGA 2015 - 1. kolo (od 15. 1. do 30. 6.)</t>
  </si>
  <si>
    <t>součet kola</t>
  </si>
  <si>
    <t>pomůcky</t>
  </si>
  <si>
    <t>I. Kolo</t>
  </si>
  <si>
    <t>body</t>
  </si>
  <si>
    <t>skóre</t>
  </si>
  <si>
    <t>rozdíl</t>
  </si>
  <si>
    <t>pořadí</t>
  </si>
  <si>
    <t>Z důvodu přílišné délky vzorců se výpočet dělí po sloupec č. 18 a dál. K tomu slouží sloupec CW s bílými písmeny !</t>
  </si>
  <si>
    <t>Filip S.</t>
  </si>
  <si>
    <t>:</t>
  </si>
  <si>
    <t>.</t>
  </si>
  <si>
    <t>Lucka Ch.</t>
  </si>
  <si>
    <t>Honza T.</t>
  </si>
  <si>
    <t>Jirka J.</t>
  </si>
  <si>
    <t>Romana K.</t>
  </si>
  <si>
    <t>Tadeáš M.</t>
  </si>
  <si>
    <t>Tomáš Ch.</t>
  </si>
  <si>
    <t>Ondřej Ch.</t>
  </si>
  <si>
    <t>Michal F.</t>
  </si>
  <si>
    <t>Adrian D.</t>
  </si>
  <si>
    <t>Zdeňka Ch.</t>
  </si>
  <si>
    <t>Lenka P.</t>
  </si>
  <si>
    <t>Zdeněk S.</t>
  </si>
  <si>
    <t>Šéfík S.</t>
  </si>
  <si>
    <t>Václav M.</t>
  </si>
  <si>
    <t>Vyplňují se pouze žlutá pole !!! (Pro přepočítání pořadí je napověda v listu "poznámky")</t>
  </si>
  <si>
    <t>Zápasy odehrané v kosledním kole jsou označeny červeně</t>
  </si>
  <si>
    <t>PRAŽSKÁ CARROMOVÁ LIGA 2015 - 2. kolo (od 1. 7. do 3. 12.)</t>
  </si>
  <si>
    <t>součet celkem</t>
  </si>
  <si>
    <t>II. Kolo</t>
  </si>
  <si>
    <t>PCL 2011 skupina A - 3. kolo (od 1.10.2011 do ??.12.2011)</t>
  </si>
  <si>
    <t>III. Kolo</t>
  </si>
  <si>
    <t>Pražská carromová liga 2011</t>
  </si>
  <si>
    <t>C</t>
  </si>
  <si>
    <t>A</t>
  </si>
  <si>
    <t>R</t>
  </si>
  <si>
    <t>O</t>
  </si>
  <si>
    <t>skupina A</t>
  </si>
  <si>
    <t>M</t>
  </si>
  <si>
    <t>L</t>
  </si>
  <si>
    <t>I</t>
  </si>
  <si>
    <t>G</t>
  </si>
  <si>
    <t xml:space="preserve"> -</t>
  </si>
  <si>
    <t>PCL 2011 skupina B - 3. kolo (od 1.10.2011 do ??.12.2011)</t>
  </si>
  <si>
    <t>skupina B</t>
  </si>
  <si>
    <t xml:space="preserve">         Pomůcka na 3. kolo, skupina A !!!</t>
  </si>
  <si>
    <t>Pomůcka na 3. kolo, skupina A - součet !!!</t>
  </si>
  <si>
    <t>Pomůcka na 1. kolo !!!</t>
  </si>
  <si>
    <t>Pomůcka na 2. kolo !!!</t>
  </si>
  <si>
    <t>Pomůcka na 2. kolo - součet !!!</t>
  </si>
  <si>
    <t>Pozn. Tato tabulka je pouze pomocná pro výpočet, nic s ní nedělej !!!</t>
  </si>
  <si>
    <t xml:space="preserve">         Pomůcka na 3. kolo, skupina B !!!</t>
  </si>
  <si>
    <t>Nápověda: Pro správné seřazení pořadí si vyber aktuální tabulku, celou ji označ (např. sloupce "C" až "I" a jména, která chceš řadit), na horní liště klikni na "Data",</t>
  </si>
  <si>
    <t>Pomůcka na 3. kolo, skupina B - součet !!!</t>
  </si>
  <si>
    <t xml:space="preserve">vyber "seřadit", z nabídnutého okna "seřadit podle" vyber patřičný sloupec "bodů", např. "E", resp. "M", "AC"-"AC", "U", "AK"-"AK", zaškrtni "sestupně", z další nabídky "dále podle" vyber sloupec "rozdílů skóre", </t>
  </si>
  <si>
    <t>např. "I", resp. "Q", "AG"-"AG", "Y", "AO"-"AO", zase zaškrtni "sestupně", taktéž zaškrtni "bez záhlaví" a potvrď "OK". Jen tímto postupem zaručíš, že program spočítá pořadí přesně dle našeho postupového klíče:</t>
  </si>
  <si>
    <t>body - rozdíl skóre.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</si>
</sst>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color rgb="FF000000"/>
      <name val="Arial"/>
    </font>
    <font>
      <b/>
      <sz val="16"/>
      <name val="Verdana"/>
    </font>
    <font>
      <sz val="10"/>
      <name val="Arial"/>
    </font>
    <font>
      <b/>
      <i/>
      <sz val="16"/>
      <color rgb="FF0000FF"/>
      <name val="Verdana"/>
    </font>
    <font>
      <sz val="10"/>
      <color rgb="FFFFFFFF"/>
      <name val="Verdana"/>
    </font>
    <font>
      <sz val="10"/>
      <name val="Verdana"/>
    </font>
    <font>
      <b/>
      <i/>
      <sz val="10"/>
      <name val="Verdana"/>
    </font>
    <font>
      <sz val="10"/>
      <color rgb="FF0000FF"/>
      <name val="Verdana"/>
    </font>
    <font>
      <b/>
      <sz val="20"/>
      <color rgb="FFFF0000"/>
      <name val="Verdana"/>
    </font>
    <font>
      <b/>
      <sz val="10"/>
      <name val="Verdana"/>
    </font>
    <font>
      <b/>
      <sz val="10"/>
      <color rgb="FF0000FF"/>
      <name val="Verdana"/>
    </font>
    <font>
      <b/>
      <sz val="11"/>
      <color rgb="FFFFFFFF"/>
      <name val="Verdana"/>
    </font>
    <font>
      <b/>
      <sz val="12"/>
      <color rgb="FFFF0000"/>
      <name val="Verdana"/>
    </font>
    <font>
      <b/>
      <sz val="12"/>
      <color rgb="FF0000FF"/>
      <name val="Verdana"/>
    </font>
    <font>
      <b/>
      <sz val="14"/>
      <color rgb="FF0000FF"/>
      <name val="Verdana"/>
    </font>
    <font>
      <b/>
      <sz val="11"/>
      <color rgb="FF0000FF"/>
      <name val="Verdana"/>
    </font>
    <font>
      <sz val="10"/>
      <color rgb="FF000000"/>
      <name val="Verdana"/>
    </font>
    <font>
      <sz val="10"/>
      <color rgb="FFFF0000"/>
      <name val="Verdana"/>
    </font>
    <font>
      <sz val="12"/>
      <color rgb="FFFF0000"/>
      <name val="Verdana"/>
    </font>
    <font>
      <sz val="10"/>
      <name val="Arial"/>
    </font>
    <font>
      <b/>
      <sz val="14"/>
      <color rgb="FFFFFF00"/>
      <name val="Verdana"/>
    </font>
    <font>
      <sz val="10"/>
      <name val="Arial ce"/>
    </font>
    <font>
      <b/>
      <i/>
      <sz val="16"/>
      <color rgb="FFFF0000"/>
      <name val="Arial ce"/>
    </font>
    <font>
      <b/>
      <i/>
      <sz val="16"/>
      <color rgb="FFFF0000"/>
      <name val="Verdana"/>
    </font>
    <font>
      <b/>
      <sz val="10"/>
      <color rgb="FFFF0000"/>
      <name val="Verdana"/>
    </font>
    <font>
      <b/>
      <sz val="10"/>
      <color rgb="FF000000"/>
      <name val="Verdana"/>
    </font>
    <font>
      <b/>
      <sz val="14"/>
      <color rgb="FFFF0000"/>
      <name val="Verdana"/>
    </font>
    <font>
      <b/>
      <sz val="11"/>
      <color rgb="FFFF0000"/>
      <name val="Verdana"/>
    </font>
    <font>
      <b/>
      <sz val="12"/>
      <color rgb="FF000000"/>
      <name val="Verdana"/>
    </font>
    <font>
      <b/>
      <i/>
      <sz val="28"/>
      <color rgb="FFFF0000"/>
      <name val="Arial ce"/>
    </font>
    <font>
      <b/>
      <i/>
      <sz val="16"/>
      <name val="Arial ce"/>
    </font>
    <font>
      <b/>
      <i/>
      <sz val="16"/>
      <color rgb="FF008000"/>
      <name val="Arial ce"/>
    </font>
    <font>
      <b/>
      <i/>
      <sz val="10"/>
      <name val="Arial ce"/>
    </font>
    <font>
      <sz val="10"/>
      <color rgb="FF008000"/>
      <name val="Arial ce"/>
    </font>
    <font>
      <sz val="10"/>
      <color rgb="FFFF0000"/>
      <name val="Arial ce"/>
    </font>
    <font>
      <b/>
      <i/>
      <sz val="30"/>
      <color rgb="FFFF0000"/>
      <name val="Arial ce"/>
    </font>
    <font>
      <b/>
      <sz val="12"/>
      <color rgb="FFFF0000"/>
      <name val="Arial ce"/>
    </font>
    <font>
      <b/>
      <sz val="10"/>
      <name val="Arial ce"/>
    </font>
    <font>
      <b/>
      <sz val="10"/>
      <color rgb="FF008000"/>
      <name val="Arial ce"/>
    </font>
    <font>
      <b/>
      <sz val="10"/>
      <color rgb="FFFF0000"/>
      <name val="Arial ce"/>
    </font>
    <font>
      <b/>
      <sz val="12"/>
      <color rgb="FF008000"/>
      <name val="Arial ce"/>
    </font>
    <font>
      <b/>
      <sz val="14"/>
      <color rgb="FF008000"/>
      <name val="Arial ce"/>
    </font>
    <font>
      <b/>
      <sz val="11"/>
      <color rgb="FF008000"/>
      <name val="Arial ce"/>
    </font>
    <font>
      <b/>
      <sz val="14"/>
      <color rgb="FFFF0000"/>
      <name val="Arial ce"/>
    </font>
    <font>
      <b/>
      <sz val="11"/>
      <color rgb="FFFF0000"/>
      <name val="Arial ce"/>
    </font>
    <font>
      <b/>
      <i/>
      <sz val="48"/>
      <color rgb="FF008000"/>
      <name val="Arial ce"/>
    </font>
    <font>
      <sz val="10"/>
      <color rgb="FF000000"/>
      <name val="Arial ce"/>
    </font>
    <font>
      <b/>
      <sz val="14"/>
      <color rgb="FFFFFF00"/>
      <name val="Arial ce"/>
    </font>
    <font>
      <b/>
      <i/>
      <sz val="16"/>
      <color rgb="FF800080"/>
      <name val="Arial ce"/>
    </font>
    <font>
      <sz val="10"/>
      <color rgb="FF800080"/>
      <name val="Arial ce"/>
    </font>
    <font>
      <b/>
      <sz val="10"/>
      <color rgb="FF800080"/>
      <name val="Arial ce"/>
    </font>
    <font>
      <b/>
      <sz val="12"/>
      <color rgb="FF800080"/>
      <name val="Arial ce"/>
    </font>
    <font>
      <b/>
      <sz val="14"/>
      <color rgb="FF800080"/>
      <name val="Arial ce"/>
    </font>
    <font>
      <b/>
      <sz val="11"/>
      <color rgb="FF800080"/>
      <name val="Arial ce"/>
    </font>
    <font>
      <b/>
      <i/>
      <sz val="48"/>
      <color rgb="FF800080"/>
      <name val="Arial ce"/>
    </font>
    <font>
      <sz val="10"/>
      <color rgb="FFFF6600"/>
      <name val="Arial ce"/>
    </font>
    <font>
      <b/>
      <sz val="10"/>
      <color rgb="FFFF6600"/>
      <name val="Arial ce"/>
    </font>
    <font>
      <b/>
      <sz val="10"/>
      <color rgb="FF0000FF"/>
      <name val="Arial ce"/>
    </font>
    <font>
      <b/>
      <sz val="12"/>
      <color rgb="FF0000FF"/>
      <name val="Arial ce"/>
    </font>
    <font>
      <sz val="10"/>
      <color rgb="FF0000FF"/>
      <name val="Arial ce"/>
    </font>
    <font>
      <b/>
      <sz val="14"/>
      <color rgb="FF0000FF"/>
      <name val="Arial ce"/>
    </font>
    <font>
      <b/>
      <sz val="14"/>
      <name val="Arial ce"/>
    </font>
    <font>
      <sz val="11"/>
      <color rgb="FF0000FF"/>
      <name val="Arial ce"/>
    </font>
    <font>
      <b/>
      <sz val="14"/>
      <color rgb="FF000000"/>
      <name val="Arial ce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FF8080"/>
        <bgColor rgb="FFFF8080"/>
      </patternFill>
    </fill>
    <fill>
      <patternFill patternType="solid">
        <fgColor rgb="FF969696"/>
        <bgColor rgb="FF969696"/>
      </patternFill>
    </fill>
  </fills>
  <borders count="8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13">
    <xf numFmtId="0" fontId="0" fillId="0" borderId="0" xfId="0" applyFont="1" applyAlignment="1">
      <alignment wrapText="1"/>
    </xf>
    <xf numFmtId="1" fontId="4" fillId="3" borderId="0" xfId="0" applyNumberFormat="1" applyFont="1" applyFill="1" applyAlignment="1">
      <alignment horizontal="right" vertical="center"/>
    </xf>
    <xf numFmtId="0" fontId="5" fillId="4" borderId="6" xfId="0" applyFont="1" applyFill="1" applyBorder="1"/>
    <xf numFmtId="0" fontId="6" fillId="4" borderId="7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 vertical="center"/>
    </xf>
    <xf numFmtId="0" fontId="4" fillId="3" borderId="0" xfId="0" applyFont="1" applyFill="1" applyAlignment="1"/>
    <xf numFmtId="0" fontId="5" fillId="4" borderId="13" xfId="0" applyFont="1" applyFill="1" applyBorder="1"/>
    <xf numFmtId="0" fontId="8" fillId="2" borderId="14" xfId="0" applyFont="1" applyFill="1" applyBorder="1" applyAlignment="1">
      <alignment horizontal="center" vertical="top"/>
    </xf>
    <xf numFmtId="0" fontId="10" fillId="9" borderId="13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vertical="center"/>
    </xf>
    <xf numFmtId="1" fontId="5" fillId="5" borderId="24" xfId="0" applyNumberFormat="1" applyFont="1" applyFill="1" applyBorder="1" applyAlignment="1">
      <alignment horizontal="right" vertical="center"/>
    </xf>
    <xf numFmtId="1" fontId="5" fillId="5" borderId="25" xfId="0" applyNumberFormat="1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left" vertical="center"/>
    </xf>
    <xf numFmtId="1" fontId="5" fillId="8" borderId="24" xfId="0" applyNumberFormat="1" applyFont="1" applyFill="1" applyBorder="1" applyAlignment="1">
      <alignment horizontal="right" vertical="center"/>
    </xf>
    <xf numFmtId="1" fontId="5" fillId="8" borderId="25" xfId="0" applyNumberFormat="1" applyFont="1" applyFill="1" applyBorder="1" applyAlignment="1">
      <alignment horizontal="center" vertical="center"/>
    </xf>
    <xf numFmtId="1" fontId="5" fillId="8" borderId="26" xfId="0" applyNumberFormat="1" applyFont="1" applyFill="1" applyBorder="1" applyAlignment="1">
      <alignment horizontal="left" vertical="center"/>
    </xf>
    <xf numFmtId="1" fontId="5" fillId="5" borderId="25" xfId="0" applyNumberFormat="1" applyFont="1" applyFill="1" applyBorder="1" applyAlignment="1">
      <alignment horizontal="left" vertical="center"/>
    </xf>
    <xf numFmtId="1" fontId="5" fillId="5" borderId="25" xfId="0" applyNumberFormat="1" applyFont="1" applyFill="1" applyBorder="1" applyAlignment="1">
      <alignment horizontal="right" vertical="center"/>
    </xf>
    <xf numFmtId="1" fontId="5" fillId="7" borderId="24" xfId="0" applyNumberFormat="1" applyFont="1" applyFill="1" applyBorder="1" applyAlignment="1">
      <alignment horizontal="right" vertical="center"/>
    </xf>
    <xf numFmtId="1" fontId="5" fillId="7" borderId="25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left" vertical="center"/>
    </xf>
    <xf numFmtId="1" fontId="5" fillId="6" borderId="25" xfId="0" applyNumberFormat="1" applyFont="1" applyFill="1" applyBorder="1" applyAlignment="1">
      <alignment horizontal="right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5" fillId="6" borderId="26" xfId="0" applyNumberFormat="1" applyFont="1" applyFill="1" applyBorder="1" applyAlignment="1">
      <alignment horizontal="left" vertical="center"/>
    </xf>
    <xf numFmtId="1" fontId="5" fillId="7" borderId="25" xfId="0" applyNumberFormat="1" applyFont="1" applyFill="1" applyBorder="1" applyAlignment="1">
      <alignment horizontal="right" vertical="center"/>
    </xf>
    <xf numFmtId="1" fontId="9" fillId="7" borderId="25" xfId="0" applyNumberFormat="1" applyFont="1" applyFill="1" applyBorder="1" applyAlignment="1">
      <alignment horizontal="center" vertical="center"/>
    </xf>
    <xf numFmtId="1" fontId="5" fillId="7" borderId="25" xfId="0" applyNumberFormat="1" applyFont="1" applyFill="1" applyBorder="1" applyAlignment="1">
      <alignment horizontal="left" vertical="center"/>
    </xf>
    <xf numFmtId="1" fontId="13" fillId="9" borderId="27" xfId="0" applyNumberFormat="1" applyFont="1" applyFill="1" applyBorder="1" applyAlignment="1">
      <alignment horizontal="center" vertical="center"/>
    </xf>
    <xf numFmtId="1" fontId="7" fillId="9" borderId="28" xfId="0" applyNumberFormat="1" applyFont="1" applyFill="1" applyBorder="1" applyAlignment="1">
      <alignment horizontal="right" vertical="center"/>
    </xf>
    <xf numFmtId="0" fontId="10" fillId="9" borderId="25" xfId="0" applyFont="1" applyFill="1" applyBorder="1" applyAlignment="1">
      <alignment horizontal="center" vertical="center"/>
    </xf>
    <xf numFmtId="1" fontId="7" fillId="9" borderId="29" xfId="0" applyNumberFormat="1" applyFont="1" applyFill="1" applyBorder="1" applyAlignment="1">
      <alignment horizontal="left" vertical="center"/>
    </xf>
    <xf numFmtId="1" fontId="10" fillId="9" borderId="28" xfId="0" applyNumberFormat="1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right" vertical="center"/>
    </xf>
    <xf numFmtId="0" fontId="14" fillId="9" borderId="25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left" vertical="center"/>
    </xf>
    <xf numFmtId="1" fontId="4" fillId="3" borderId="31" xfId="0" applyNumberFormat="1" applyFont="1" applyFill="1" applyBorder="1" applyAlignment="1">
      <alignment horizontal="right" vertical="center"/>
    </xf>
    <xf numFmtId="1" fontId="5" fillId="10" borderId="24" xfId="0" applyNumberFormat="1" applyFont="1" applyFill="1" applyBorder="1" applyAlignment="1">
      <alignment horizontal="right" vertical="center"/>
    </xf>
    <xf numFmtId="1" fontId="5" fillId="10" borderId="25" xfId="0" applyNumberFormat="1" applyFont="1" applyFill="1" applyBorder="1" applyAlignment="1">
      <alignment horizontal="center" vertical="center"/>
    </xf>
    <xf numFmtId="1" fontId="5" fillId="10" borderId="26" xfId="0" applyNumberFormat="1" applyFont="1" applyFill="1" applyBorder="1" applyAlignment="1">
      <alignment horizontal="left" vertical="center"/>
    </xf>
    <xf numFmtId="1" fontId="4" fillId="3" borderId="32" xfId="0" applyNumberFormat="1" applyFont="1" applyFill="1" applyBorder="1" applyAlignment="1">
      <alignment horizontal="right" vertical="center"/>
    </xf>
    <xf numFmtId="1" fontId="16" fillId="10" borderId="24" xfId="0" applyNumberFormat="1" applyFont="1" applyFill="1" applyBorder="1" applyAlignment="1">
      <alignment horizontal="right" vertical="center"/>
    </xf>
    <xf numFmtId="1" fontId="16" fillId="10" borderId="25" xfId="0" applyNumberFormat="1" applyFont="1" applyFill="1" applyBorder="1" applyAlignment="1">
      <alignment horizontal="center" vertical="center"/>
    </xf>
    <xf numFmtId="1" fontId="16" fillId="10" borderId="26" xfId="0" applyNumberFormat="1" applyFont="1" applyFill="1" applyBorder="1" applyAlignment="1">
      <alignment horizontal="left" vertical="center"/>
    </xf>
    <xf numFmtId="1" fontId="17" fillId="10" borderId="25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vertical="center"/>
    </xf>
    <xf numFmtId="1" fontId="17" fillId="8" borderId="24" xfId="0" applyNumberFormat="1" applyFont="1" applyFill="1" applyBorder="1" applyAlignment="1">
      <alignment horizontal="right" vertical="center"/>
    </xf>
    <xf numFmtId="1" fontId="17" fillId="8" borderId="26" xfId="0" applyNumberFormat="1" applyFont="1" applyFill="1" applyBorder="1" applyAlignment="1">
      <alignment horizontal="left" vertical="center"/>
    </xf>
    <xf numFmtId="1" fontId="5" fillId="8" borderId="25" xfId="0" applyNumberFormat="1" applyFont="1" applyFill="1" applyBorder="1" applyAlignment="1">
      <alignment horizontal="left" vertical="center"/>
    </xf>
    <xf numFmtId="1" fontId="5" fillId="8" borderId="25" xfId="0" applyNumberFormat="1" applyFont="1" applyFill="1" applyBorder="1" applyAlignment="1">
      <alignment horizontal="right" vertical="center"/>
    </xf>
    <xf numFmtId="1" fontId="16" fillId="8" borderId="24" xfId="0" applyNumberFormat="1" applyFont="1" applyFill="1" applyBorder="1" applyAlignment="1">
      <alignment horizontal="right" vertical="center"/>
    </xf>
    <xf numFmtId="1" fontId="17" fillId="8" borderId="25" xfId="0" applyNumberFormat="1" applyFont="1" applyFill="1" applyBorder="1" applyAlignment="1">
      <alignment horizontal="center" vertical="center"/>
    </xf>
    <xf numFmtId="1" fontId="16" fillId="8" borderId="26" xfId="0" applyNumberFormat="1" applyFont="1" applyFill="1" applyBorder="1" applyAlignment="1">
      <alignment horizontal="left" vertical="center"/>
    </xf>
    <xf numFmtId="1" fontId="5" fillId="8" borderId="24" xfId="0" applyNumberFormat="1" applyFont="1" applyFill="1" applyBorder="1" applyAlignment="1">
      <alignment horizontal="right" vertical="center"/>
    </xf>
    <xf numFmtId="1" fontId="5" fillId="8" borderId="26" xfId="0" applyNumberFormat="1" applyFont="1" applyFill="1" applyBorder="1" applyAlignment="1">
      <alignment horizontal="left" vertical="center"/>
    </xf>
    <xf numFmtId="1" fontId="5" fillId="10" borderId="25" xfId="0" applyNumberFormat="1" applyFont="1" applyFill="1" applyBorder="1" applyAlignment="1">
      <alignment horizontal="left" vertical="center"/>
    </xf>
    <xf numFmtId="1" fontId="10" fillId="9" borderId="25" xfId="0" applyNumberFormat="1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vertical="center"/>
    </xf>
    <xf numFmtId="1" fontId="16" fillId="10" borderId="34" xfId="0" applyNumberFormat="1" applyFont="1" applyFill="1" applyBorder="1" applyAlignment="1">
      <alignment horizontal="right" vertical="center"/>
    </xf>
    <xf numFmtId="1" fontId="16" fillId="10" borderId="35" xfId="0" applyNumberFormat="1" applyFont="1" applyFill="1" applyBorder="1" applyAlignment="1">
      <alignment horizontal="left" vertical="center"/>
    </xf>
    <xf numFmtId="1" fontId="5" fillId="10" borderId="34" xfId="0" applyNumberFormat="1" applyFont="1" applyFill="1" applyBorder="1" applyAlignment="1">
      <alignment horizontal="right" vertical="center"/>
    </xf>
    <xf numFmtId="1" fontId="5" fillId="10" borderId="35" xfId="0" applyNumberFormat="1" applyFont="1" applyFill="1" applyBorder="1" applyAlignment="1">
      <alignment horizontal="left" vertical="center"/>
    </xf>
    <xf numFmtId="1" fontId="5" fillId="8" borderId="34" xfId="0" applyNumberFormat="1" applyFont="1" applyFill="1" applyBorder="1" applyAlignment="1">
      <alignment horizontal="right" vertical="center"/>
    </xf>
    <xf numFmtId="1" fontId="5" fillId="8" borderId="35" xfId="0" applyNumberFormat="1" applyFont="1" applyFill="1" applyBorder="1" applyAlignment="1">
      <alignment horizontal="left" vertical="center"/>
    </xf>
    <xf numFmtId="1" fontId="16" fillId="10" borderId="36" xfId="0" applyNumberFormat="1" applyFont="1" applyFill="1" applyBorder="1" applyAlignment="1">
      <alignment horizontal="left" vertical="center"/>
    </xf>
    <xf numFmtId="1" fontId="16" fillId="10" borderId="34" xfId="0" applyNumberFormat="1" applyFont="1" applyFill="1" applyBorder="1" applyAlignment="1">
      <alignment horizontal="center" vertical="center"/>
    </xf>
    <xf numFmtId="1" fontId="16" fillId="10" borderId="36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right" vertical="center"/>
    </xf>
    <xf numFmtId="1" fontId="5" fillId="7" borderId="35" xfId="0" applyNumberFormat="1" applyFont="1" applyFill="1" applyBorder="1" applyAlignment="1">
      <alignment horizontal="left" vertical="center"/>
    </xf>
    <xf numFmtId="1" fontId="5" fillId="6" borderId="36" xfId="0" applyNumberFormat="1" applyFont="1" applyFill="1" applyBorder="1" applyAlignment="1">
      <alignment horizontal="right" vertical="center"/>
    </xf>
    <xf numFmtId="1" fontId="5" fillId="6" borderId="35" xfId="0" applyNumberFormat="1" applyFont="1" applyFill="1" applyBorder="1" applyAlignment="1">
      <alignment horizontal="left" vertical="center"/>
    </xf>
    <xf numFmtId="1" fontId="10" fillId="9" borderId="36" xfId="0" applyNumberFormat="1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right" vertical="center"/>
    </xf>
    <xf numFmtId="0" fontId="9" fillId="7" borderId="33" xfId="0" applyFont="1" applyFill="1" applyBorder="1" applyAlignment="1">
      <alignment vertical="center"/>
    </xf>
    <xf numFmtId="1" fontId="16" fillId="7" borderId="34" xfId="0" applyNumberFormat="1" applyFont="1" applyFill="1" applyBorder="1" applyAlignment="1">
      <alignment horizontal="right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6" fillId="7" borderId="35" xfId="0" applyNumberFormat="1" applyFont="1" applyFill="1" applyBorder="1" applyAlignment="1">
      <alignment horizontal="left" vertical="center"/>
    </xf>
    <xf numFmtId="1" fontId="17" fillId="7" borderId="25" xfId="0" applyNumberFormat="1" applyFont="1" applyFill="1" applyBorder="1" applyAlignment="1">
      <alignment horizontal="center" vertical="center"/>
    </xf>
    <xf numFmtId="1" fontId="16" fillId="7" borderId="36" xfId="0" applyNumberFormat="1" applyFont="1" applyFill="1" applyBorder="1" applyAlignment="1">
      <alignment horizontal="left" vertical="center"/>
    </xf>
    <xf numFmtId="1" fontId="17" fillId="7" borderId="34" xfId="0" applyNumberFormat="1" applyFont="1" applyFill="1" applyBorder="1" applyAlignment="1">
      <alignment horizontal="center" vertical="center"/>
    </xf>
    <xf numFmtId="1" fontId="17" fillId="7" borderId="36" xfId="0" applyNumberFormat="1" applyFont="1" applyFill="1" applyBorder="1" applyAlignment="1">
      <alignment horizontal="center" vertical="center"/>
    </xf>
    <xf numFmtId="1" fontId="18" fillId="7" borderId="36" xfId="0" applyNumberFormat="1" applyFont="1" applyFill="1" applyBorder="1" applyAlignment="1">
      <alignment horizontal="center" vertical="center"/>
    </xf>
    <xf numFmtId="1" fontId="5" fillId="7" borderId="36" xfId="0" applyNumberFormat="1" applyFont="1" applyFill="1" applyBorder="1" applyAlignment="1">
      <alignment horizontal="right" vertical="center"/>
    </xf>
    <xf numFmtId="1" fontId="5" fillId="7" borderId="36" xfId="0" applyNumberFormat="1" applyFont="1" applyFill="1" applyBorder="1" applyAlignment="1">
      <alignment horizontal="left" vertical="center"/>
    </xf>
    <xf numFmtId="1" fontId="12" fillId="7" borderId="35" xfId="0" applyNumberFormat="1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1" fontId="7" fillId="6" borderId="28" xfId="0" applyNumberFormat="1" applyFont="1" applyFill="1" applyBorder="1" applyAlignment="1">
      <alignment horizontal="right" vertical="center"/>
    </xf>
    <xf numFmtId="1" fontId="10" fillId="6" borderId="36" xfId="0" applyNumberFormat="1" applyFont="1" applyFill="1" applyBorder="1" applyAlignment="1">
      <alignment horizontal="center" vertical="center"/>
    </xf>
    <xf numFmtId="1" fontId="7" fillId="6" borderId="29" xfId="0" applyNumberFormat="1" applyFont="1" applyFill="1" applyBorder="1" applyAlignment="1">
      <alignment horizontal="left" vertical="center"/>
    </xf>
    <xf numFmtId="1" fontId="10" fillId="6" borderId="28" xfId="0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right" vertical="center"/>
    </xf>
    <xf numFmtId="0" fontId="14" fillId="6" borderId="25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left" vertical="center"/>
    </xf>
    <xf numFmtId="1" fontId="9" fillId="7" borderId="36" xfId="0" applyNumberFormat="1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" fontId="19" fillId="7" borderId="34" xfId="0" applyNumberFormat="1" applyFont="1" applyFill="1" applyBorder="1" applyAlignment="1">
      <alignment wrapText="1"/>
    </xf>
    <xf numFmtId="1" fontId="9" fillId="7" borderId="25" xfId="0" applyNumberFormat="1" applyFont="1" applyFill="1" applyBorder="1" applyAlignment="1">
      <alignment horizontal="center" vertical="center"/>
    </xf>
    <xf numFmtId="1" fontId="17" fillId="7" borderId="24" xfId="0" applyNumberFormat="1" applyFont="1" applyFill="1" applyBorder="1" applyAlignment="1">
      <alignment horizontal="center" vertical="center"/>
    </xf>
    <xf numFmtId="1" fontId="17" fillId="7" borderId="26" xfId="0" applyNumberFormat="1" applyFont="1" applyFill="1" applyBorder="1" applyAlignment="1">
      <alignment horizontal="center" vertical="center"/>
    </xf>
    <xf numFmtId="1" fontId="9" fillId="7" borderId="37" xfId="0" applyNumberFormat="1" applyFont="1" applyFill="1" applyBorder="1" applyAlignment="1">
      <alignment horizontal="center" vertical="center"/>
    </xf>
    <xf numFmtId="1" fontId="5" fillId="7" borderId="38" xfId="0" applyNumberFormat="1" applyFont="1" applyFill="1" applyBorder="1" applyAlignment="1">
      <alignment horizontal="left" vertical="center"/>
    </xf>
    <xf numFmtId="1" fontId="5" fillId="7" borderId="12" xfId="0" applyNumberFormat="1" applyFont="1" applyFill="1" applyBorder="1" applyAlignment="1">
      <alignment horizontal="right" vertical="center"/>
    </xf>
    <xf numFmtId="1" fontId="5" fillId="7" borderId="0" xfId="0" applyNumberFormat="1" applyFont="1" applyFill="1" applyAlignment="1">
      <alignment horizontal="left" vertical="center"/>
    </xf>
    <xf numFmtId="1" fontId="17" fillId="7" borderId="12" xfId="0" applyNumberFormat="1" applyFont="1" applyFill="1" applyBorder="1" applyAlignment="1">
      <alignment horizontal="center" vertical="center"/>
    </xf>
    <xf numFmtId="1" fontId="17" fillId="7" borderId="0" xfId="0" applyNumberFormat="1" applyFont="1" applyFill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1" fontId="7" fillId="7" borderId="28" xfId="0" applyNumberFormat="1" applyFont="1" applyFill="1" applyBorder="1" applyAlignment="1">
      <alignment horizontal="right" vertical="center"/>
    </xf>
    <xf numFmtId="1" fontId="10" fillId="7" borderId="36" xfId="0" applyNumberFormat="1" applyFont="1" applyFill="1" applyBorder="1" applyAlignment="1">
      <alignment horizontal="center" vertical="center"/>
    </xf>
    <xf numFmtId="1" fontId="7" fillId="7" borderId="29" xfId="0" applyNumberFormat="1" applyFont="1" applyFill="1" applyBorder="1" applyAlignment="1">
      <alignment horizontal="left" vertical="center"/>
    </xf>
    <xf numFmtId="1" fontId="10" fillId="7" borderId="28" xfId="0" applyNumberFormat="1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right" vertical="center"/>
    </xf>
    <xf numFmtId="0" fontId="14" fillId="7" borderId="25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left" vertical="center"/>
    </xf>
    <xf numFmtId="1" fontId="12" fillId="7" borderId="36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right" vertical="center"/>
    </xf>
    <xf numFmtId="1" fontId="12" fillId="7" borderId="34" xfId="0" applyNumberFormat="1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right" vertical="center"/>
    </xf>
    <xf numFmtId="0" fontId="5" fillId="4" borderId="40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vertical="center"/>
    </xf>
    <xf numFmtId="1" fontId="5" fillId="7" borderId="42" xfId="0" applyNumberFormat="1" applyFont="1" applyFill="1" applyBorder="1" applyAlignment="1">
      <alignment horizontal="right" vertical="center"/>
    </xf>
    <xf numFmtId="1" fontId="9" fillId="7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left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7" borderId="43" xfId="0" applyNumberFormat="1" applyFont="1" applyFill="1" applyBorder="1" applyAlignment="1">
      <alignment horizontal="left" vertical="center"/>
    </xf>
    <xf numFmtId="1" fontId="5" fillId="7" borderId="42" xfId="0" applyNumberFormat="1" applyFont="1" applyFill="1" applyBorder="1" applyAlignment="1">
      <alignment horizontal="left" vertical="center"/>
    </xf>
    <xf numFmtId="1" fontId="10" fillId="7" borderId="43" xfId="0" applyNumberFormat="1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right" vertical="center"/>
    </xf>
    <xf numFmtId="1" fontId="5" fillId="3" borderId="42" xfId="0" applyNumberFormat="1" applyFont="1" applyFill="1" applyBorder="1" applyAlignment="1">
      <alignment horizontal="right" vertical="center"/>
    </xf>
    <xf numFmtId="0" fontId="21" fillId="0" borderId="0" xfId="0" applyFont="1"/>
    <xf numFmtId="1" fontId="21" fillId="3" borderId="42" xfId="0" applyNumberFormat="1" applyFont="1" applyFill="1" applyBorder="1" applyAlignment="1">
      <alignment horizontal="right" vertical="center"/>
    </xf>
    <xf numFmtId="0" fontId="21" fillId="3" borderId="0" xfId="0" applyFont="1" applyFill="1"/>
    <xf numFmtId="0" fontId="5" fillId="4" borderId="10" xfId="0" applyFont="1" applyFill="1" applyBorder="1"/>
    <xf numFmtId="0" fontId="6" fillId="4" borderId="46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right" vertical="center"/>
    </xf>
    <xf numFmtId="0" fontId="4" fillId="0" borderId="0" xfId="0" applyFont="1" applyAlignment="1"/>
    <xf numFmtId="0" fontId="5" fillId="4" borderId="51" xfId="0" applyFont="1" applyFill="1" applyBorder="1"/>
    <xf numFmtId="0" fontId="12" fillId="2" borderId="52" xfId="0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horizontal="center"/>
    </xf>
    <xf numFmtId="0" fontId="24" fillId="9" borderId="54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1" fontId="4" fillId="7" borderId="42" xfId="0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vertical="center"/>
    </xf>
    <xf numFmtId="1" fontId="5" fillId="6" borderId="24" xfId="0" applyNumberFormat="1" applyFont="1" applyFill="1" applyBorder="1" applyAlignment="1">
      <alignment horizontal="right" vertical="center"/>
    </xf>
    <xf numFmtId="1" fontId="16" fillId="5" borderId="24" xfId="0" applyNumberFormat="1" applyFont="1" applyFill="1" applyBorder="1" applyAlignment="1">
      <alignment horizontal="right" vertical="center"/>
    </xf>
    <xf numFmtId="1" fontId="25" fillId="5" borderId="25" xfId="0" applyNumberFormat="1" applyFont="1" applyFill="1" applyBorder="1" applyAlignment="1">
      <alignment horizontal="center" vertical="center"/>
    </xf>
    <xf numFmtId="1" fontId="16" fillId="5" borderId="26" xfId="0" applyNumberFormat="1" applyFont="1" applyFill="1" applyBorder="1" applyAlignment="1">
      <alignment horizontal="left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10" fillId="9" borderId="23" xfId="0" applyNumberFormat="1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right" vertical="center"/>
    </xf>
    <xf numFmtId="1" fontId="12" fillId="9" borderId="29" xfId="0" applyNumberFormat="1" applyFont="1" applyFill="1" applyBorder="1" applyAlignment="1">
      <alignment horizontal="center" vertical="center"/>
    </xf>
    <xf numFmtId="1" fontId="17" fillId="9" borderId="28" xfId="0" applyNumberFormat="1" applyFont="1" applyFill="1" applyBorder="1" applyAlignment="1">
      <alignment horizontal="right" vertical="center"/>
    </xf>
    <xf numFmtId="0" fontId="24" fillId="9" borderId="25" xfId="0" applyFont="1" applyFill="1" applyBorder="1" applyAlignment="1">
      <alignment horizontal="center" vertical="center"/>
    </xf>
    <xf numFmtId="1" fontId="17" fillId="9" borderId="29" xfId="0" applyNumberFormat="1" applyFont="1" applyFill="1" applyBorder="1" applyAlignment="1">
      <alignment horizontal="left" vertical="center"/>
    </xf>
    <xf numFmtId="1" fontId="24" fillId="9" borderId="28" xfId="0" applyNumberFormat="1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right" vertical="center"/>
    </xf>
    <xf numFmtId="0" fontId="26" fillId="9" borderId="25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left" vertical="center"/>
    </xf>
    <xf numFmtId="0" fontId="9" fillId="6" borderId="55" xfId="0" applyFont="1" applyFill="1" applyBorder="1" applyAlignment="1">
      <alignment vertical="center"/>
    </xf>
    <xf numFmtId="1" fontId="16" fillId="6" borderId="24" xfId="0" applyNumberFormat="1" applyFont="1" applyFill="1" applyBorder="1" applyAlignment="1">
      <alignment horizontal="right" vertical="center"/>
    </xf>
    <xf numFmtId="1" fontId="25" fillId="6" borderId="25" xfId="0" applyNumberFormat="1" applyFont="1" applyFill="1" applyBorder="1" applyAlignment="1">
      <alignment horizontal="center" vertical="center"/>
    </xf>
    <xf numFmtId="1" fontId="16" fillId="6" borderId="26" xfId="0" applyNumberFormat="1" applyFont="1" applyFill="1" applyBorder="1" applyAlignment="1">
      <alignment horizontal="left" vertical="center"/>
    </xf>
    <xf numFmtId="1" fontId="16" fillId="7" borderId="24" xfId="0" applyNumberFormat="1" applyFont="1" applyFill="1" applyBorder="1" applyAlignment="1">
      <alignment horizontal="right" vertical="center"/>
    </xf>
    <xf numFmtId="1" fontId="25" fillId="7" borderId="25" xfId="0" applyNumberFormat="1" applyFont="1" applyFill="1" applyBorder="1" applyAlignment="1">
      <alignment horizontal="center" vertical="center"/>
    </xf>
    <xf numFmtId="1" fontId="16" fillId="7" borderId="26" xfId="0" applyNumberFormat="1" applyFont="1" applyFill="1" applyBorder="1" applyAlignment="1">
      <alignment horizontal="left" vertical="center"/>
    </xf>
    <xf numFmtId="1" fontId="16" fillId="6" borderId="25" xfId="0" applyNumberFormat="1" applyFont="1" applyFill="1" applyBorder="1" applyAlignment="1">
      <alignment horizontal="left" vertical="center"/>
    </xf>
    <xf numFmtId="0" fontId="13" fillId="9" borderId="27" xfId="0" applyFont="1" applyFill="1" applyBorder="1" applyAlignment="1">
      <alignment horizontal="center" vertical="center"/>
    </xf>
    <xf numFmtId="1" fontId="25" fillId="10" borderId="25" xfId="0" applyNumberFormat="1" applyFont="1" applyFill="1" applyBorder="1" applyAlignment="1">
      <alignment horizontal="center" vertical="center"/>
    </xf>
    <xf numFmtId="1" fontId="16" fillId="5" borderId="25" xfId="0" applyNumberFormat="1" applyFont="1" applyFill="1" applyBorder="1" applyAlignment="1">
      <alignment horizontal="left" vertical="center"/>
    </xf>
    <xf numFmtId="1" fontId="12" fillId="9" borderId="27" xfId="0" applyNumberFormat="1" applyFont="1" applyFill="1" applyBorder="1" applyAlignment="1">
      <alignment horizontal="center" vertical="center"/>
    </xf>
    <xf numFmtId="0" fontId="9" fillId="7" borderId="55" xfId="0" applyFont="1" applyFill="1" applyBorder="1" applyAlignment="1">
      <alignment vertical="center"/>
    </xf>
    <xf numFmtId="1" fontId="16" fillId="7" borderId="24" xfId="0" applyNumberFormat="1" applyFont="1" applyFill="1" applyBorder="1" applyAlignment="1">
      <alignment horizontal="right" vertical="center"/>
    </xf>
    <xf numFmtId="1" fontId="16" fillId="7" borderId="26" xfId="0" applyNumberFormat="1" applyFont="1" applyFill="1" applyBorder="1" applyAlignment="1">
      <alignment horizontal="left" vertical="center"/>
    </xf>
    <xf numFmtId="1" fontId="16" fillId="7" borderId="25" xfId="0" applyNumberFormat="1" applyFont="1" applyFill="1" applyBorder="1" applyAlignment="1">
      <alignment horizontal="left" vertical="center"/>
    </xf>
    <xf numFmtId="1" fontId="16" fillId="10" borderId="25" xfId="0" applyNumberFormat="1" applyFont="1" applyFill="1" applyBorder="1" applyAlignment="1">
      <alignment horizontal="left" vertical="center"/>
    </xf>
    <xf numFmtId="1" fontId="24" fillId="9" borderId="25" xfId="0" applyNumberFormat="1" applyFon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right" vertical="center"/>
    </xf>
    <xf numFmtId="1" fontId="16" fillId="6" borderId="26" xfId="0" applyNumberFormat="1" applyFont="1" applyFill="1" applyBorder="1" applyAlignment="1">
      <alignment horizontal="left" vertical="center"/>
    </xf>
    <xf numFmtId="1" fontId="17" fillId="6" borderId="24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0" fontId="14" fillId="9" borderId="0" xfId="0" applyFont="1" applyFill="1" applyAlignment="1">
      <alignment horizontal="right" vertical="center"/>
    </xf>
    <xf numFmtId="0" fontId="9" fillId="7" borderId="23" xfId="0" applyFont="1" applyFill="1" applyBorder="1" applyAlignment="1">
      <alignment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6" borderId="36" xfId="0" applyNumberFormat="1" applyFont="1" applyFill="1" applyBorder="1" applyAlignment="1">
      <alignment horizontal="center" vertical="center"/>
    </xf>
    <xf numFmtId="1" fontId="10" fillId="7" borderId="55" xfId="0" applyNumberFormat="1" applyFont="1" applyFill="1" applyBorder="1" applyAlignment="1">
      <alignment horizontal="center" vertical="center"/>
    </xf>
    <xf numFmtId="1" fontId="7" fillId="7" borderId="55" xfId="0" applyNumberFormat="1" applyFont="1" applyFill="1" applyBorder="1" applyAlignment="1">
      <alignment horizontal="left" vertical="center"/>
    </xf>
    <xf numFmtId="0" fontId="14" fillId="7" borderId="55" xfId="0" applyFont="1" applyFill="1" applyBorder="1" applyAlignment="1">
      <alignment horizontal="right" vertical="center"/>
    </xf>
    <xf numFmtId="0" fontId="14" fillId="7" borderId="55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left" vertical="center"/>
    </xf>
    <xf numFmtId="1" fontId="12" fillId="7" borderId="55" xfId="0" applyNumberFormat="1" applyFont="1" applyFill="1" applyBorder="1" applyAlignment="1">
      <alignment horizontal="center" vertical="center"/>
    </xf>
    <xf numFmtId="1" fontId="17" fillId="7" borderId="55" xfId="0" applyNumberFormat="1" applyFont="1" applyFill="1" applyBorder="1" applyAlignment="1">
      <alignment horizontal="right" vertical="center"/>
    </xf>
    <xf numFmtId="1" fontId="24" fillId="7" borderId="55" xfId="0" applyNumberFormat="1" applyFont="1" applyFill="1" applyBorder="1" applyAlignment="1">
      <alignment horizontal="center" vertical="center"/>
    </xf>
    <xf numFmtId="1" fontId="17" fillId="7" borderId="55" xfId="0" applyNumberFormat="1" applyFont="1" applyFill="1" applyBorder="1" applyAlignment="1">
      <alignment horizontal="left" vertical="center"/>
    </xf>
    <xf numFmtId="0" fontId="26" fillId="7" borderId="55" xfId="0" applyFont="1" applyFill="1" applyBorder="1" applyAlignment="1">
      <alignment horizontal="right" vertical="center"/>
    </xf>
    <xf numFmtId="0" fontId="26" fillId="7" borderId="55" xfId="0" applyFont="1" applyFill="1" applyBorder="1" applyAlignment="1">
      <alignment horizontal="center" vertical="center"/>
    </xf>
    <xf numFmtId="0" fontId="27" fillId="7" borderId="55" xfId="0" applyFont="1" applyFill="1" applyBorder="1" applyAlignment="1">
      <alignment horizontal="left" vertical="center"/>
    </xf>
    <xf numFmtId="1" fontId="4" fillId="3" borderId="43" xfId="0" applyNumberFormat="1" applyFont="1" applyFill="1" applyBorder="1" applyAlignment="1">
      <alignment horizontal="right" vertical="center"/>
    </xf>
    <xf numFmtId="0" fontId="9" fillId="7" borderId="23" xfId="0" applyFont="1" applyFill="1" applyBorder="1" applyAlignment="1">
      <alignment horizontal="left" vertical="center"/>
    </xf>
    <xf numFmtId="0" fontId="12" fillId="7" borderId="55" xfId="0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" fontId="21" fillId="7" borderId="42" xfId="0" applyNumberFormat="1" applyFont="1" applyFill="1" applyBorder="1" applyAlignment="1">
      <alignment horizontal="right" vertical="center"/>
    </xf>
    <xf numFmtId="0" fontId="21" fillId="4" borderId="6" xfId="0" applyFont="1" applyFill="1" applyBorder="1"/>
    <xf numFmtId="0" fontId="32" fillId="4" borderId="7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21" fillId="4" borderId="13" xfId="0" applyFont="1" applyFill="1" applyBorder="1"/>
    <xf numFmtId="0" fontId="36" fillId="2" borderId="14" xfId="0" applyFont="1" applyFill="1" applyBorder="1" applyAlignment="1">
      <alignment horizontal="center" vertical="center"/>
    </xf>
    <xf numFmtId="0" fontId="38" fillId="9" borderId="13" xfId="0" applyFont="1" applyFill="1" applyBorder="1" applyAlignment="1">
      <alignment horizontal="center"/>
    </xf>
    <xf numFmtId="0" fontId="38" fillId="9" borderId="20" xfId="0" applyFont="1" applyFill="1" applyBorder="1" applyAlignment="1">
      <alignment horizontal="center"/>
    </xf>
    <xf numFmtId="0" fontId="39" fillId="9" borderId="54" xfId="0" applyFont="1" applyFill="1" applyBorder="1" applyAlignment="1">
      <alignment horizontal="center"/>
    </xf>
    <xf numFmtId="0" fontId="39" fillId="9" borderId="2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 vertical="center"/>
    </xf>
    <xf numFmtId="0" fontId="37" fillId="10" borderId="23" xfId="0" applyFont="1" applyFill="1" applyBorder="1" applyAlignment="1">
      <alignment vertical="center"/>
    </xf>
    <xf numFmtId="1" fontId="21" fillId="5" borderId="24" xfId="0" applyNumberFormat="1" applyFont="1" applyFill="1" applyBorder="1" applyAlignment="1">
      <alignment horizontal="right" vertical="center"/>
    </xf>
    <xf numFmtId="1" fontId="37" fillId="5" borderId="25" xfId="0" applyNumberFormat="1" applyFont="1" applyFill="1" applyBorder="1" applyAlignment="1">
      <alignment horizontal="center" vertical="center"/>
    </xf>
    <xf numFmtId="1" fontId="21" fillId="5" borderId="26" xfId="0" applyNumberFormat="1" applyFont="1" applyFill="1" applyBorder="1" applyAlignment="1">
      <alignment horizontal="left" vertical="center"/>
    </xf>
    <xf numFmtId="1" fontId="21" fillId="7" borderId="24" xfId="0" applyNumberFormat="1" applyFont="1" applyFill="1" applyBorder="1" applyAlignment="1">
      <alignment horizontal="right" vertical="center"/>
    </xf>
    <xf numFmtId="1" fontId="37" fillId="7" borderId="25" xfId="0" applyNumberFormat="1" applyFont="1" applyFill="1" applyBorder="1" applyAlignment="1">
      <alignment horizontal="center" vertical="center"/>
    </xf>
    <xf numFmtId="1" fontId="21" fillId="7" borderId="26" xfId="0" applyNumberFormat="1" applyFont="1" applyFill="1" applyBorder="1" applyAlignment="1">
      <alignment horizontal="left" vertical="center"/>
    </xf>
    <xf numFmtId="1" fontId="21" fillId="7" borderId="25" xfId="0" applyNumberFormat="1" applyFont="1" applyFill="1" applyBorder="1" applyAlignment="1">
      <alignment horizontal="left" vertical="center"/>
    </xf>
    <xf numFmtId="0" fontId="40" fillId="9" borderId="27" xfId="0" applyFont="1" applyFill="1" applyBorder="1" applyAlignment="1">
      <alignment horizontal="center" vertical="center"/>
    </xf>
    <xf numFmtId="1" fontId="33" fillId="9" borderId="28" xfId="0" applyNumberFormat="1" applyFont="1" applyFill="1" applyBorder="1" applyAlignment="1">
      <alignment horizontal="right" vertical="center"/>
    </xf>
    <xf numFmtId="0" fontId="38" fillId="9" borderId="25" xfId="0" applyFont="1" applyFill="1" applyBorder="1" applyAlignment="1">
      <alignment horizontal="center" vertical="center"/>
    </xf>
    <xf numFmtId="1" fontId="33" fillId="9" borderId="29" xfId="0" applyNumberFormat="1" applyFont="1" applyFill="1" applyBorder="1" applyAlignment="1">
      <alignment horizontal="left" vertical="center"/>
    </xf>
    <xf numFmtId="1" fontId="38" fillId="9" borderId="28" xfId="0" applyNumberFormat="1" applyFont="1" applyFill="1" applyBorder="1" applyAlignment="1">
      <alignment horizontal="center" vertical="center"/>
    </xf>
    <xf numFmtId="0" fontId="41" fillId="9" borderId="28" xfId="0" applyFont="1" applyFill="1" applyBorder="1" applyAlignment="1">
      <alignment horizontal="right" vertical="center"/>
    </xf>
    <xf numFmtId="0" fontId="41" fillId="9" borderId="25" xfId="0" applyFont="1" applyFill="1" applyBorder="1" applyAlignment="1">
      <alignment horizontal="center" vertical="center"/>
    </xf>
    <xf numFmtId="0" fontId="42" fillId="9" borderId="30" xfId="0" applyFont="1" applyFill="1" applyBorder="1" applyAlignment="1">
      <alignment horizontal="left" vertical="center"/>
    </xf>
    <xf numFmtId="1" fontId="36" fillId="9" borderId="29" xfId="0" applyNumberFormat="1" applyFont="1" applyFill="1" applyBorder="1" applyAlignment="1">
      <alignment horizontal="center" vertical="center"/>
    </xf>
    <xf numFmtId="1" fontId="34" fillId="9" borderId="28" xfId="0" applyNumberFormat="1" applyFont="1" applyFill="1" applyBorder="1" applyAlignment="1">
      <alignment horizontal="right" vertical="center"/>
    </xf>
    <xf numFmtId="0" fontId="39" fillId="9" borderId="25" xfId="0" applyFont="1" applyFill="1" applyBorder="1" applyAlignment="1">
      <alignment horizontal="center" vertical="center"/>
    </xf>
    <xf numFmtId="1" fontId="34" fillId="9" borderId="29" xfId="0" applyNumberFormat="1" applyFont="1" applyFill="1" applyBorder="1" applyAlignment="1">
      <alignment horizontal="left" vertical="center"/>
    </xf>
    <xf numFmtId="1" fontId="39" fillId="9" borderId="28" xfId="0" applyNumberFormat="1" applyFont="1" applyFill="1" applyBorder="1" applyAlignment="1">
      <alignment horizontal="center" vertical="center"/>
    </xf>
    <xf numFmtId="0" fontId="43" fillId="9" borderId="28" xfId="0" applyFont="1" applyFill="1" applyBorder="1" applyAlignment="1">
      <alignment horizontal="right" vertical="center"/>
    </xf>
    <xf numFmtId="0" fontId="43" fillId="9" borderId="25" xfId="0" applyFont="1" applyFill="1" applyBorder="1" applyAlignment="1">
      <alignment horizontal="center" vertical="center"/>
    </xf>
    <xf numFmtId="0" fontId="44" fillId="9" borderId="30" xfId="0" applyFont="1" applyFill="1" applyBorder="1" applyAlignment="1">
      <alignment horizontal="left" vertical="center"/>
    </xf>
    <xf numFmtId="1" fontId="21" fillId="10" borderId="24" xfId="0" applyNumberFormat="1" applyFont="1" applyFill="1" applyBorder="1" applyAlignment="1">
      <alignment horizontal="right" vertical="center"/>
    </xf>
    <xf numFmtId="1" fontId="37" fillId="10" borderId="25" xfId="0" applyNumberFormat="1" applyFont="1" applyFill="1" applyBorder="1" applyAlignment="1">
      <alignment horizontal="center" vertical="center"/>
    </xf>
    <xf numFmtId="1" fontId="21" fillId="10" borderId="26" xfId="0" applyNumberFormat="1" applyFont="1" applyFill="1" applyBorder="1" applyAlignment="1">
      <alignment horizontal="left" vertical="center"/>
    </xf>
    <xf numFmtId="1" fontId="36" fillId="9" borderId="27" xfId="0" applyNumberFormat="1" applyFont="1" applyFill="1" applyBorder="1" applyAlignment="1">
      <alignment horizontal="center" vertical="center"/>
    </xf>
    <xf numFmtId="0" fontId="37" fillId="7" borderId="23" xfId="0" applyFont="1" applyFill="1" applyBorder="1" applyAlignment="1">
      <alignment vertical="center"/>
    </xf>
    <xf numFmtId="0" fontId="40" fillId="7" borderId="27" xfId="0" applyFont="1" applyFill="1" applyBorder="1" applyAlignment="1">
      <alignment horizontal="center" vertical="center"/>
    </xf>
    <xf numFmtId="1" fontId="33" fillId="7" borderId="28" xfId="0" applyNumberFormat="1" applyFont="1" applyFill="1" applyBorder="1" applyAlignment="1">
      <alignment horizontal="right" vertical="center"/>
    </xf>
    <xf numFmtId="0" fontId="38" fillId="7" borderId="25" xfId="0" applyFont="1" applyFill="1" applyBorder="1" applyAlignment="1">
      <alignment horizontal="center" vertical="center"/>
    </xf>
    <xf numFmtId="1" fontId="33" fillId="7" borderId="29" xfId="0" applyNumberFormat="1" applyFont="1" applyFill="1" applyBorder="1" applyAlignment="1">
      <alignment horizontal="left" vertical="center"/>
    </xf>
    <xf numFmtId="1" fontId="38" fillId="7" borderId="28" xfId="0" applyNumberFormat="1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right" vertical="center"/>
    </xf>
    <xf numFmtId="0" fontId="41" fillId="7" borderId="25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left" vertical="center"/>
    </xf>
    <xf numFmtId="1" fontId="36" fillId="7" borderId="27" xfId="0" applyNumberFormat="1" applyFont="1" applyFill="1" applyBorder="1" applyAlignment="1">
      <alignment horizontal="center" vertical="center"/>
    </xf>
    <xf numFmtId="1" fontId="34" fillId="7" borderId="28" xfId="0" applyNumberFormat="1" applyFont="1" applyFill="1" applyBorder="1" applyAlignment="1">
      <alignment horizontal="right" vertical="center"/>
    </xf>
    <xf numFmtId="0" fontId="39" fillId="7" borderId="25" xfId="0" applyFont="1" applyFill="1" applyBorder="1" applyAlignment="1">
      <alignment horizontal="center" vertical="center"/>
    </xf>
    <xf numFmtId="1" fontId="34" fillId="7" borderId="29" xfId="0" applyNumberFormat="1" applyFont="1" applyFill="1" applyBorder="1" applyAlignment="1">
      <alignment horizontal="left" vertical="center"/>
    </xf>
    <xf numFmtId="1" fontId="39" fillId="7" borderId="28" xfId="0" applyNumberFormat="1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right" vertical="center"/>
    </xf>
    <xf numFmtId="0" fontId="43" fillId="7" borderId="25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left" vertical="center"/>
    </xf>
    <xf numFmtId="1" fontId="46" fillId="7" borderId="25" xfId="0" applyNumberFormat="1" applyFont="1" applyFill="1" applyBorder="1" applyAlignment="1">
      <alignment horizontal="left" vertical="center"/>
    </xf>
    <xf numFmtId="1" fontId="38" fillId="7" borderId="25" xfId="0" applyNumberFormat="1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1" fontId="37" fillId="7" borderId="43" xfId="0" applyNumberFormat="1" applyFont="1" applyFill="1" applyBorder="1" applyAlignment="1">
      <alignment horizontal="center" vertical="center"/>
    </xf>
    <xf numFmtId="1" fontId="21" fillId="7" borderId="44" xfId="0" applyNumberFormat="1" applyFont="1" applyFill="1" applyBorder="1" applyAlignment="1">
      <alignment horizontal="left" vertical="center"/>
    </xf>
    <xf numFmtId="1" fontId="21" fillId="7" borderId="44" xfId="0" applyNumberFormat="1" applyFont="1" applyFill="1" applyBorder="1" applyAlignment="1">
      <alignment horizontal="center" vertical="center"/>
    </xf>
    <xf numFmtId="1" fontId="21" fillId="7" borderId="43" xfId="0" applyNumberFormat="1" applyFont="1" applyFill="1" applyBorder="1" applyAlignment="1">
      <alignment horizontal="left" vertical="center"/>
    </xf>
    <xf numFmtId="1" fontId="38" fillId="7" borderId="43" xfId="0" applyNumberFormat="1" applyFont="1" applyFill="1" applyBorder="1" applyAlignment="1">
      <alignment horizontal="center" vertical="center"/>
    </xf>
    <xf numFmtId="1" fontId="38" fillId="7" borderId="56" xfId="0" applyNumberFormat="1" applyFont="1" applyFill="1" applyBorder="1" applyAlignment="1">
      <alignment horizontal="center" vertical="center"/>
    </xf>
    <xf numFmtId="0" fontId="41" fillId="7" borderId="56" xfId="0" applyFont="1" applyFill="1" applyBorder="1" applyAlignment="1">
      <alignment horizontal="right" vertical="center"/>
    </xf>
    <xf numFmtId="1" fontId="36" fillId="7" borderId="57" xfId="0" applyNumberFormat="1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right" vertical="center"/>
    </xf>
    <xf numFmtId="0" fontId="47" fillId="7" borderId="4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/>
    </xf>
    <xf numFmtId="0" fontId="49" fillId="4" borderId="9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50" fillId="9" borderId="20" xfId="0" applyFont="1" applyFill="1" applyBorder="1" applyAlignment="1">
      <alignment horizontal="center"/>
    </xf>
    <xf numFmtId="0" fontId="51" fillId="9" borderId="27" xfId="0" applyFont="1" applyFill="1" applyBorder="1" applyAlignment="1">
      <alignment horizontal="center" vertical="center"/>
    </xf>
    <xf numFmtId="1" fontId="49" fillId="9" borderId="28" xfId="0" applyNumberFormat="1" applyFont="1" applyFill="1" applyBorder="1" applyAlignment="1">
      <alignment horizontal="right" vertical="center"/>
    </xf>
    <xf numFmtId="0" fontId="50" fillId="9" borderId="25" xfId="0" applyFont="1" applyFill="1" applyBorder="1" applyAlignment="1">
      <alignment horizontal="center" vertical="center"/>
    </xf>
    <xf numFmtId="1" fontId="49" fillId="9" borderId="29" xfId="0" applyNumberFormat="1" applyFont="1" applyFill="1" applyBorder="1" applyAlignment="1">
      <alignment horizontal="left" vertical="center"/>
    </xf>
    <xf numFmtId="1" fontId="50" fillId="9" borderId="28" xfId="0" applyNumberFormat="1" applyFont="1" applyFill="1" applyBorder="1" applyAlignment="1">
      <alignment horizontal="center" vertical="center"/>
    </xf>
    <xf numFmtId="0" fontId="52" fillId="9" borderId="28" xfId="0" applyFont="1" applyFill="1" applyBorder="1" applyAlignment="1">
      <alignment horizontal="right" vertical="center"/>
    </xf>
    <xf numFmtId="0" fontId="52" fillId="9" borderId="25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left" vertical="center"/>
    </xf>
    <xf numFmtId="1" fontId="36" fillId="11" borderId="29" xfId="0" applyNumberFormat="1" applyFont="1" applyFill="1" applyBorder="1" applyAlignment="1">
      <alignment horizontal="center" vertical="center"/>
    </xf>
    <xf numFmtId="1" fontId="34" fillId="11" borderId="28" xfId="0" applyNumberFormat="1" applyFont="1" applyFill="1" applyBorder="1" applyAlignment="1">
      <alignment horizontal="right" vertical="center"/>
    </xf>
    <xf numFmtId="0" fontId="39" fillId="11" borderId="25" xfId="0" applyFont="1" applyFill="1" applyBorder="1" applyAlignment="1">
      <alignment horizontal="center" vertical="center"/>
    </xf>
    <xf numFmtId="1" fontId="34" fillId="11" borderId="29" xfId="0" applyNumberFormat="1" applyFont="1" applyFill="1" applyBorder="1" applyAlignment="1">
      <alignment horizontal="left" vertical="center"/>
    </xf>
    <xf numFmtId="0" fontId="43" fillId="11" borderId="28" xfId="0" applyFont="1" applyFill="1" applyBorder="1" applyAlignment="1">
      <alignment horizontal="right" vertical="center"/>
    </xf>
    <xf numFmtId="0" fontId="36" fillId="11" borderId="29" xfId="0" applyFont="1" applyFill="1" applyBorder="1" applyAlignment="1">
      <alignment horizontal="center" vertical="center"/>
    </xf>
    <xf numFmtId="0" fontId="51" fillId="7" borderId="27" xfId="0" applyFont="1" applyFill="1" applyBorder="1" applyAlignment="1">
      <alignment horizontal="center" vertical="center"/>
    </xf>
    <xf numFmtId="1" fontId="49" fillId="7" borderId="28" xfId="0" applyNumberFormat="1" applyFont="1" applyFill="1" applyBorder="1" applyAlignment="1">
      <alignment horizontal="right" vertical="center"/>
    </xf>
    <xf numFmtId="0" fontId="50" fillId="7" borderId="25" xfId="0" applyFont="1" applyFill="1" applyBorder="1" applyAlignment="1">
      <alignment horizontal="center" vertical="center"/>
    </xf>
    <xf numFmtId="1" fontId="49" fillId="7" borderId="29" xfId="0" applyNumberFormat="1" applyFont="1" applyFill="1" applyBorder="1" applyAlignment="1">
      <alignment horizontal="left" vertical="center"/>
    </xf>
    <xf numFmtId="1" fontId="50" fillId="7" borderId="28" xfId="0" applyNumberFormat="1" applyFont="1" applyFill="1" applyBorder="1" applyAlignment="1">
      <alignment horizontal="center" vertical="center"/>
    </xf>
    <xf numFmtId="0" fontId="52" fillId="7" borderId="28" xfId="0" applyFont="1" applyFill="1" applyBorder="1" applyAlignment="1">
      <alignment horizontal="right" vertical="center"/>
    </xf>
    <xf numFmtId="0" fontId="52" fillId="7" borderId="25" xfId="0" applyFont="1" applyFill="1" applyBorder="1" applyAlignment="1">
      <alignment horizontal="center" vertical="center"/>
    </xf>
    <xf numFmtId="0" fontId="53" fillId="7" borderId="30" xfId="0" applyFont="1" applyFill="1" applyBorder="1" applyAlignment="1">
      <alignment horizontal="left" vertical="center"/>
    </xf>
    <xf numFmtId="0" fontId="36" fillId="12" borderId="29" xfId="0" applyFont="1" applyFill="1" applyBorder="1" applyAlignment="1">
      <alignment horizontal="center" vertical="center"/>
    </xf>
    <xf numFmtId="1" fontId="34" fillId="12" borderId="28" xfId="0" applyNumberFormat="1" applyFont="1" applyFill="1" applyBorder="1" applyAlignment="1">
      <alignment horizontal="right" vertical="center"/>
    </xf>
    <xf numFmtId="0" fontId="39" fillId="12" borderId="25" xfId="0" applyFont="1" applyFill="1" applyBorder="1" applyAlignment="1">
      <alignment horizontal="center" vertical="center"/>
    </xf>
    <xf numFmtId="1" fontId="34" fillId="12" borderId="29" xfId="0" applyNumberFormat="1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right" vertical="center"/>
    </xf>
    <xf numFmtId="1" fontId="36" fillId="12" borderId="29" xfId="0" applyNumberFormat="1" applyFont="1" applyFill="1" applyBorder="1" applyAlignment="1">
      <alignment horizontal="center" vertical="center"/>
    </xf>
    <xf numFmtId="1" fontId="50" fillId="7" borderId="25" xfId="0" applyNumberFormat="1" applyFont="1" applyFill="1" applyBorder="1" applyAlignment="1">
      <alignment horizontal="center" vertical="center"/>
    </xf>
    <xf numFmtId="0" fontId="37" fillId="7" borderId="41" xfId="0" applyFont="1" applyFill="1" applyBorder="1" applyAlignment="1">
      <alignment vertical="center"/>
    </xf>
    <xf numFmtId="1" fontId="50" fillId="7" borderId="43" xfId="0" applyNumberFormat="1" applyFont="1" applyFill="1" applyBorder="1" applyAlignment="1">
      <alignment horizontal="center" vertical="center"/>
    </xf>
    <xf numFmtId="1" fontId="50" fillId="7" borderId="56" xfId="0" applyNumberFormat="1" applyFont="1" applyFill="1" applyBorder="1" applyAlignment="1">
      <alignment horizontal="center" vertical="center"/>
    </xf>
    <xf numFmtId="0" fontId="52" fillId="7" borderId="56" xfId="0" applyFont="1" applyFill="1" applyBorder="1" applyAlignment="1">
      <alignment horizontal="right" vertical="center"/>
    </xf>
    <xf numFmtId="0" fontId="43" fillId="12" borderId="56" xfId="0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1" fillId="4" borderId="58" xfId="0" applyFont="1" applyFill="1" applyBorder="1" applyAlignment="1">
      <alignment horizontal="center" vertical="center"/>
    </xf>
    <xf numFmtId="0" fontId="57" fillId="9" borderId="59" xfId="0" applyFont="1" applyFill="1" applyBorder="1" applyAlignment="1">
      <alignment vertical="center"/>
    </xf>
    <xf numFmtId="1" fontId="58" fillId="9" borderId="60" xfId="0" applyNumberFormat="1" applyFont="1" applyFill="1" applyBorder="1" applyAlignment="1">
      <alignment horizontal="center" vertical="center"/>
    </xf>
    <xf numFmtId="1" fontId="59" fillId="9" borderId="61" xfId="0" applyNumberFormat="1" applyFont="1" applyFill="1" applyBorder="1" applyAlignment="1">
      <alignment horizontal="right" vertical="center"/>
    </xf>
    <xf numFmtId="0" fontId="57" fillId="9" borderId="62" xfId="0" applyFont="1" applyFill="1" applyBorder="1" applyAlignment="1">
      <alignment horizontal="center" vertical="center"/>
    </xf>
    <xf numFmtId="1" fontId="59" fillId="9" borderId="63" xfId="0" applyNumberFormat="1" applyFont="1" applyFill="1" applyBorder="1" applyAlignment="1">
      <alignment horizontal="left" vertical="center"/>
    </xf>
    <xf numFmtId="1" fontId="57" fillId="9" borderId="64" xfId="0" applyNumberFormat="1" applyFont="1" applyFill="1" applyBorder="1" applyAlignment="1">
      <alignment horizontal="center" vertical="center"/>
    </xf>
    <xf numFmtId="0" fontId="39" fillId="9" borderId="65" xfId="0" applyFont="1" applyFill="1" applyBorder="1" applyAlignment="1">
      <alignment vertical="center"/>
    </xf>
    <xf numFmtId="1" fontId="36" fillId="9" borderId="66" xfId="0" applyNumberFormat="1" applyFont="1" applyFill="1" applyBorder="1" applyAlignment="1">
      <alignment horizontal="center" vertical="center"/>
    </xf>
    <xf numFmtId="1" fontId="34" fillId="9" borderId="67" xfId="0" applyNumberFormat="1" applyFont="1" applyFill="1" applyBorder="1" applyAlignment="1">
      <alignment horizontal="right" vertical="center"/>
    </xf>
    <xf numFmtId="0" fontId="39" fillId="9" borderId="4" xfId="0" applyFont="1" applyFill="1" applyBorder="1" applyAlignment="1">
      <alignment horizontal="center" vertical="center"/>
    </xf>
    <xf numFmtId="1" fontId="34" fillId="9" borderId="66" xfId="0" applyNumberFormat="1" applyFont="1" applyFill="1" applyBorder="1" applyAlignment="1">
      <alignment horizontal="left" vertical="center"/>
    </xf>
    <xf numFmtId="1" fontId="39" fillId="9" borderId="68" xfId="0" applyNumberFormat="1" applyFont="1" applyFill="1" applyBorder="1" applyAlignment="1">
      <alignment horizontal="center" vertical="center"/>
    </xf>
    <xf numFmtId="0" fontId="38" fillId="9" borderId="59" xfId="0" applyFont="1" applyFill="1" applyBorder="1" applyAlignment="1">
      <alignment vertical="center"/>
    </xf>
    <xf numFmtId="0" fontId="40" fillId="9" borderId="60" xfId="0" applyFont="1" applyFill="1" applyBorder="1" applyAlignment="1">
      <alignment horizontal="center" vertical="center"/>
    </xf>
    <xf numFmtId="1" fontId="33" fillId="9" borderId="61" xfId="0" applyNumberFormat="1" applyFont="1" applyFill="1" applyBorder="1" applyAlignment="1">
      <alignment horizontal="right" vertical="center"/>
    </xf>
    <xf numFmtId="0" fontId="38" fillId="9" borderId="62" xfId="0" applyFont="1" applyFill="1" applyBorder="1" applyAlignment="1">
      <alignment horizontal="center" vertical="center"/>
    </xf>
    <xf numFmtId="1" fontId="33" fillId="9" borderId="63" xfId="0" applyNumberFormat="1" applyFont="1" applyFill="1" applyBorder="1" applyAlignment="1">
      <alignment horizontal="left" vertical="center"/>
    </xf>
    <xf numFmtId="1" fontId="38" fillId="9" borderId="6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36" fillId="9" borderId="65" xfId="0" applyNumberFormat="1" applyFont="1" applyFill="1" applyBorder="1" applyAlignment="1">
      <alignment horizontal="center" vertical="center"/>
    </xf>
    <xf numFmtId="1" fontId="39" fillId="9" borderId="6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9" borderId="69" xfId="0" applyFont="1" applyFill="1" applyBorder="1" applyAlignment="1">
      <alignment vertical="center"/>
    </xf>
    <xf numFmtId="1" fontId="58" fillId="9" borderId="69" xfId="0" applyNumberFormat="1" applyFont="1" applyFill="1" applyBorder="1" applyAlignment="1">
      <alignment horizontal="center" vertical="center"/>
    </xf>
    <xf numFmtId="1" fontId="59" fillId="9" borderId="28" xfId="0" applyNumberFormat="1" applyFont="1" applyFill="1" applyBorder="1" applyAlignment="1">
      <alignment horizontal="right" vertical="center"/>
    </xf>
    <xf numFmtId="1" fontId="57" fillId="9" borderId="25" xfId="0" applyNumberFormat="1" applyFont="1" applyFill="1" applyBorder="1" applyAlignment="1">
      <alignment horizontal="center" vertical="center"/>
    </xf>
    <xf numFmtId="1" fontId="59" fillId="9" borderId="29" xfId="0" applyNumberFormat="1" applyFont="1" applyFill="1" applyBorder="1" applyAlignment="1">
      <alignment horizontal="left" vertical="center"/>
    </xf>
    <xf numFmtId="1" fontId="57" fillId="9" borderId="70" xfId="0" applyNumberFormat="1" applyFont="1" applyFill="1" applyBorder="1" applyAlignment="1">
      <alignment horizontal="center" vertical="center"/>
    </xf>
    <xf numFmtId="0" fontId="57" fillId="9" borderId="71" xfId="0" applyFont="1" applyFill="1" applyBorder="1" applyAlignment="1">
      <alignment vertical="center"/>
    </xf>
    <xf numFmtId="1" fontId="59" fillId="9" borderId="39" xfId="0" applyNumberFormat="1" applyFont="1" applyFill="1" applyBorder="1" applyAlignment="1">
      <alignment horizontal="right" vertical="center"/>
    </xf>
    <xf numFmtId="0" fontId="57" fillId="9" borderId="36" xfId="0" applyFont="1" applyFill="1" applyBorder="1" applyAlignment="1">
      <alignment horizontal="center" vertical="center"/>
    </xf>
    <xf numFmtId="1" fontId="59" fillId="9" borderId="72" xfId="0" applyNumberFormat="1" applyFont="1" applyFill="1" applyBorder="1" applyAlignment="1">
      <alignment horizontal="left" vertical="center"/>
    </xf>
    <xf numFmtId="1" fontId="57" fillId="9" borderId="73" xfId="0" applyNumberFormat="1" applyFont="1" applyFill="1" applyBorder="1" applyAlignment="1">
      <alignment horizontal="center" vertical="center"/>
    </xf>
    <xf numFmtId="0" fontId="39" fillId="9" borderId="71" xfId="0" applyFont="1" applyFill="1" applyBorder="1" applyAlignment="1">
      <alignment vertical="center"/>
    </xf>
    <xf numFmtId="1" fontId="36" fillId="9" borderId="72" xfId="0" applyNumberFormat="1" applyFont="1" applyFill="1" applyBorder="1" applyAlignment="1">
      <alignment horizontal="center" vertical="center"/>
    </xf>
    <xf numFmtId="1" fontId="34" fillId="9" borderId="39" xfId="0" applyNumberFormat="1" applyFont="1" applyFill="1" applyBorder="1" applyAlignment="1">
      <alignment horizontal="right" vertical="center"/>
    </xf>
    <xf numFmtId="0" fontId="39" fillId="9" borderId="36" xfId="0" applyFont="1" applyFill="1" applyBorder="1" applyAlignment="1">
      <alignment horizontal="center" vertical="center"/>
    </xf>
    <xf numFmtId="1" fontId="34" fillId="9" borderId="72" xfId="0" applyNumberFormat="1" applyFont="1" applyFill="1" applyBorder="1" applyAlignment="1">
      <alignment horizontal="left" vertical="center"/>
    </xf>
    <xf numFmtId="1" fontId="39" fillId="9" borderId="73" xfId="0" applyNumberFormat="1" applyFont="1" applyFill="1" applyBorder="1" applyAlignment="1">
      <alignment horizontal="center" vertical="center"/>
    </xf>
    <xf numFmtId="0" fontId="38" fillId="9" borderId="69" xfId="0" applyFont="1" applyFill="1" applyBorder="1" applyAlignment="1">
      <alignment vertical="center"/>
    </xf>
    <xf numFmtId="0" fontId="40" fillId="9" borderId="69" xfId="0" applyFont="1" applyFill="1" applyBorder="1" applyAlignment="1">
      <alignment horizontal="center" vertical="center"/>
    </xf>
    <xf numFmtId="1" fontId="38" fillId="9" borderId="70" xfId="0" applyNumberFormat="1" applyFont="1" applyFill="1" applyBorder="1" applyAlignment="1">
      <alignment horizontal="center" vertical="center"/>
    </xf>
    <xf numFmtId="0" fontId="39" fillId="9" borderId="69" xfId="0" applyFont="1" applyFill="1" applyBorder="1" applyAlignment="1">
      <alignment vertical="center"/>
    </xf>
    <xf numFmtId="1" fontId="36" fillId="9" borderId="69" xfId="0" applyNumberFormat="1" applyFont="1" applyFill="1" applyBorder="1" applyAlignment="1">
      <alignment horizontal="center" vertical="center"/>
    </xf>
    <xf numFmtId="1" fontId="39" fillId="9" borderId="70" xfId="0" applyNumberFormat="1" applyFont="1" applyFill="1" applyBorder="1" applyAlignment="1">
      <alignment horizontal="center" vertical="center"/>
    </xf>
    <xf numFmtId="0" fontId="57" fillId="9" borderId="25" xfId="0" applyFont="1" applyFill="1" applyBorder="1" applyAlignment="1">
      <alignment horizontal="center" vertical="center"/>
    </xf>
    <xf numFmtId="0" fontId="58" fillId="9" borderId="69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vertical="center"/>
    </xf>
    <xf numFmtId="0" fontId="40" fillId="7" borderId="69" xfId="0" applyFont="1" applyFill="1" applyBorder="1" applyAlignment="1">
      <alignment horizontal="center" vertical="center"/>
    </xf>
    <xf numFmtId="1" fontId="38" fillId="7" borderId="70" xfId="0" applyNumberFormat="1" applyFont="1" applyFill="1" applyBorder="1" applyAlignment="1">
      <alignment horizontal="center" vertical="center"/>
    </xf>
    <xf numFmtId="0" fontId="39" fillId="7" borderId="69" xfId="0" applyFont="1" applyFill="1" applyBorder="1" applyAlignment="1">
      <alignment vertical="center"/>
    </xf>
    <xf numFmtId="1" fontId="36" fillId="7" borderId="69" xfId="0" applyNumberFormat="1" applyFont="1" applyFill="1" applyBorder="1" applyAlignment="1">
      <alignment horizontal="center" vertical="center"/>
    </xf>
    <xf numFmtId="1" fontId="39" fillId="7" borderId="70" xfId="0" applyNumberFormat="1" applyFont="1" applyFill="1" applyBorder="1" applyAlignment="1">
      <alignment horizontal="center" vertical="center"/>
    </xf>
    <xf numFmtId="0" fontId="38" fillId="7" borderId="74" xfId="0" applyFont="1" applyFill="1" applyBorder="1" applyAlignment="1">
      <alignment vertical="center"/>
    </xf>
    <xf numFmtId="0" fontId="40" fillId="7" borderId="74" xfId="0" applyFont="1" applyFill="1" applyBorder="1" applyAlignment="1">
      <alignment horizontal="center" vertical="center"/>
    </xf>
    <xf numFmtId="1" fontId="33" fillId="7" borderId="45" xfId="0" applyNumberFormat="1" applyFont="1" applyFill="1" applyBorder="1" applyAlignment="1">
      <alignment horizontal="right" vertical="center"/>
    </xf>
    <xf numFmtId="1" fontId="33" fillId="7" borderId="75" xfId="0" applyNumberFormat="1" applyFont="1" applyFill="1" applyBorder="1" applyAlignment="1">
      <alignment horizontal="left" vertical="center"/>
    </xf>
    <xf numFmtId="1" fontId="38" fillId="7" borderId="76" xfId="0" applyNumberFormat="1" applyFont="1" applyFill="1" applyBorder="1" applyAlignment="1">
      <alignment horizontal="center" vertical="center"/>
    </xf>
    <xf numFmtId="0" fontId="39" fillId="7" borderId="74" xfId="0" applyFont="1" applyFill="1" applyBorder="1" applyAlignment="1">
      <alignment vertical="center"/>
    </xf>
    <xf numFmtId="1" fontId="36" fillId="7" borderId="74" xfId="0" applyNumberFormat="1" applyFont="1" applyFill="1" applyBorder="1" applyAlignment="1">
      <alignment horizontal="center" vertical="center"/>
    </xf>
    <xf numFmtId="1" fontId="34" fillId="7" borderId="45" xfId="0" applyNumberFormat="1" applyFont="1" applyFill="1" applyBorder="1" applyAlignment="1">
      <alignment horizontal="right" vertical="center"/>
    </xf>
    <xf numFmtId="0" fontId="39" fillId="7" borderId="43" xfId="0" applyFont="1" applyFill="1" applyBorder="1" applyAlignment="1">
      <alignment horizontal="center" vertical="center"/>
    </xf>
    <xf numFmtId="1" fontId="34" fillId="7" borderId="75" xfId="0" applyNumberFormat="1" applyFont="1" applyFill="1" applyBorder="1" applyAlignment="1">
      <alignment horizontal="left" vertical="center"/>
    </xf>
    <xf numFmtId="1" fontId="39" fillId="7" borderId="76" xfId="0" applyNumberFormat="1" applyFont="1" applyFill="1" applyBorder="1" applyAlignment="1">
      <alignment horizontal="center" vertical="center"/>
    </xf>
    <xf numFmtId="0" fontId="60" fillId="0" borderId="0" xfId="0" applyFont="1"/>
    <xf numFmtId="0" fontId="41" fillId="0" borderId="0" xfId="0" applyFont="1"/>
    <xf numFmtId="0" fontId="61" fillId="0" borderId="0" xfId="0" applyFont="1"/>
    <xf numFmtId="0" fontId="37" fillId="0" borderId="0" xfId="0" applyFont="1"/>
    <xf numFmtId="0" fontId="56" fillId="0" borderId="0" xfId="0" applyFont="1" applyAlignment="1">
      <alignment horizontal="center" vertical="center"/>
    </xf>
    <xf numFmtId="0" fontId="62" fillId="0" borderId="0" xfId="0" applyFont="1"/>
    <xf numFmtId="0" fontId="43" fillId="0" borderId="0" xfId="0" applyFont="1"/>
    <xf numFmtId="0" fontId="57" fillId="9" borderId="69" xfId="0" applyFont="1" applyFill="1" applyBorder="1" applyAlignment="1">
      <alignment horizontal="left" vertical="center"/>
    </xf>
    <xf numFmtId="0" fontId="57" fillId="9" borderId="71" xfId="0" applyFont="1" applyFill="1" applyBorder="1" applyAlignment="1">
      <alignment horizontal="left" vertical="center"/>
    </xf>
    <xf numFmtId="0" fontId="39" fillId="9" borderId="71" xfId="0" applyFont="1" applyFill="1" applyBorder="1" applyAlignment="1">
      <alignment horizontal="left" vertical="center"/>
    </xf>
    <xf numFmtId="0" fontId="36" fillId="9" borderId="29" xfId="0" applyFont="1" applyFill="1" applyBorder="1" applyAlignment="1">
      <alignment horizontal="center" vertical="center"/>
    </xf>
    <xf numFmtId="0" fontId="50" fillId="9" borderId="59" xfId="0" applyFont="1" applyFill="1" applyBorder="1" applyAlignment="1">
      <alignment vertical="center"/>
    </xf>
    <xf numFmtId="0" fontId="51" fillId="9" borderId="65" xfId="0" applyFont="1" applyFill="1" applyBorder="1" applyAlignment="1">
      <alignment horizontal="center" vertical="center"/>
    </xf>
    <xf numFmtId="1" fontId="49" fillId="9" borderId="67" xfId="0" applyNumberFormat="1" applyFont="1" applyFill="1" applyBorder="1" applyAlignment="1">
      <alignment horizontal="right" vertical="center"/>
    </xf>
    <xf numFmtId="0" fontId="50" fillId="9" borderId="4" xfId="0" applyFont="1" applyFill="1" applyBorder="1" applyAlignment="1">
      <alignment horizontal="center" vertical="center"/>
    </xf>
    <xf numFmtId="1" fontId="49" fillId="9" borderId="66" xfId="0" applyNumberFormat="1" applyFont="1" applyFill="1" applyBorder="1" applyAlignment="1">
      <alignment horizontal="left" vertical="center"/>
    </xf>
    <xf numFmtId="1" fontId="50" fillId="9" borderId="68" xfId="0" applyNumberFormat="1" applyFont="1" applyFill="1" applyBorder="1" applyAlignment="1">
      <alignment horizontal="center" vertical="center"/>
    </xf>
    <xf numFmtId="0" fontId="63" fillId="9" borderId="77" xfId="0" applyFont="1" applyFill="1" applyBorder="1" applyAlignment="1">
      <alignment horizontal="right" vertical="center"/>
    </xf>
    <xf numFmtId="0" fontId="57" fillId="7" borderId="69" xfId="0" applyFont="1" applyFill="1" applyBorder="1" applyAlignment="1">
      <alignment horizontal="left" vertical="center"/>
    </xf>
    <xf numFmtId="0" fontId="58" fillId="7" borderId="69" xfId="0" applyFont="1" applyFill="1" applyBorder="1" applyAlignment="1">
      <alignment horizontal="center" vertical="center"/>
    </xf>
    <xf numFmtId="1" fontId="59" fillId="7" borderId="28" xfId="0" applyNumberFormat="1" applyFont="1" applyFill="1" applyBorder="1" applyAlignment="1">
      <alignment horizontal="right" vertical="center"/>
    </xf>
    <xf numFmtId="1" fontId="57" fillId="7" borderId="25" xfId="0" applyNumberFormat="1" applyFont="1" applyFill="1" applyBorder="1" applyAlignment="1">
      <alignment horizontal="center" vertical="center"/>
    </xf>
    <xf numFmtId="1" fontId="59" fillId="7" borderId="29" xfId="0" applyNumberFormat="1" applyFont="1" applyFill="1" applyBorder="1" applyAlignment="1">
      <alignment horizontal="left" vertical="center"/>
    </xf>
    <xf numFmtId="1" fontId="57" fillId="7" borderId="70" xfId="0" applyNumberFormat="1" applyFont="1" applyFill="1" applyBorder="1" applyAlignment="1">
      <alignment horizontal="center" vertical="center"/>
    </xf>
    <xf numFmtId="0" fontId="50" fillId="9" borderId="23" xfId="0" applyFont="1" applyFill="1" applyBorder="1" applyAlignment="1">
      <alignment vertical="center"/>
    </xf>
    <xf numFmtId="0" fontId="51" fillId="9" borderId="69" xfId="0" applyFont="1" applyFill="1" applyBorder="1" applyAlignment="1">
      <alignment horizontal="center" vertical="center"/>
    </xf>
    <xf numFmtId="1" fontId="50" fillId="9" borderId="70" xfId="0" applyNumberFormat="1" applyFont="1" applyFill="1" applyBorder="1" applyAlignment="1">
      <alignment horizontal="center" vertical="center"/>
    </xf>
    <xf numFmtId="0" fontId="63" fillId="9" borderId="78" xfId="0" applyFont="1" applyFill="1" applyBorder="1" applyAlignment="1">
      <alignment horizontal="right" vertical="center"/>
    </xf>
    <xf numFmtId="0" fontId="57" fillId="7" borderId="71" xfId="0" applyFont="1" applyFill="1" applyBorder="1" applyAlignment="1">
      <alignment horizontal="left" vertical="center"/>
    </xf>
    <xf numFmtId="0" fontId="39" fillId="7" borderId="71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center" vertical="center"/>
    </xf>
    <xf numFmtId="1" fontId="36" fillId="7" borderId="29" xfId="0" applyNumberFormat="1" applyFont="1" applyFill="1" applyBorder="1" applyAlignment="1">
      <alignment horizontal="center" vertical="center"/>
    </xf>
    <xf numFmtId="0" fontId="50" fillId="9" borderId="23" xfId="0" applyFont="1" applyFill="1" applyBorder="1" applyAlignment="1">
      <alignment horizontal="left" vertical="center"/>
    </xf>
    <xf numFmtId="0" fontId="39" fillId="9" borderId="69" xfId="0" applyFont="1" applyFill="1" applyBorder="1" applyAlignment="1">
      <alignment horizontal="left" vertical="center"/>
    </xf>
    <xf numFmtId="0" fontId="36" fillId="9" borderId="69" xfId="0" applyFont="1" applyFill="1" applyBorder="1" applyAlignment="1">
      <alignment horizontal="center" vertical="center"/>
    </xf>
    <xf numFmtId="0" fontId="50" fillId="7" borderId="23" xfId="0" applyFont="1" applyFill="1" applyBorder="1" applyAlignment="1">
      <alignment horizontal="left" vertical="center"/>
    </xf>
    <xf numFmtId="0" fontId="51" fillId="7" borderId="69" xfId="0" applyFont="1" applyFill="1" applyBorder="1" applyAlignment="1">
      <alignment horizontal="center" vertical="center"/>
    </xf>
    <xf numFmtId="1" fontId="50" fillId="7" borderId="70" xfId="0" applyNumberFormat="1" applyFont="1" applyFill="1" applyBorder="1" applyAlignment="1">
      <alignment horizontal="center" vertical="center"/>
    </xf>
    <xf numFmtId="0" fontId="39" fillId="7" borderId="69" xfId="0" applyFont="1" applyFill="1" applyBorder="1" applyAlignment="1">
      <alignment horizontal="left" vertical="center"/>
    </xf>
    <xf numFmtId="0" fontId="36" fillId="7" borderId="69" xfId="0" applyFont="1" applyFill="1" applyBorder="1" applyAlignment="1">
      <alignment horizontal="center" vertical="center"/>
    </xf>
    <xf numFmtId="0" fontId="57" fillId="7" borderId="74" xfId="0" applyFont="1" applyFill="1" applyBorder="1" applyAlignment="1">
      <alignment horizontal="left" vertical="center"/>
    </xf>
    <xf numFmtId="0" fontId="58" fillId="7" borderId="74" xfId="0" applyFont="1" applyFill="1" applyBorder="1" applyAlignment="1">
      <alignment horizontal="center" vertical="center"/>
    </xf>
    <xf numFmtId="1" fontId="59" fillId="7" borderId="45" xfId="0" applyNumberFormat="1" applyFont="1" applyFill="1" applyBorder="1" applyAlignment="1">
      <alignment horizontal="right" vertical="center"/>
    </xf>
    <xf numFmtId="1" fontId="57" fillId="7" borderId="43" xfId="0" applyNumberFormat="1" applyFont="1" applyFill="1" applyBorder="1" applyAlignment="1">
      <alignment horizontal="center" vertical="center"/>
    </xf>
    <xf numFmtId="1" fontId="59" fillId="7" borderId="75" xfId="0" applyNumberFormat="1" applyFont="1" applyFill="1" applyBorder="1" applyAlignment="1">
      <alignment horizontal="left" vertical="center"/>
    </xf>
    <xf numFmtId="1" fontId="57" fillId="7" borderId="76" xfId="0" applyNumberFormat="1" applyFont="1" applyFill="1" applyBorder="1" applyAlignment="1">
      <alignment horizontal="center" vertical="center"/>
    </xf>
    <xf numFmtId="0" fontId="39" fillId="7" borderId="74" xfId="0" applyFont="1" applyFill="1" applyBorder="1" applyAlignment="1">
      <alignment horizontal="left" vertical="center"/>
    </xf>
    <xf numFmtId="0" fontId="36" fillId="7" borderId="75" xfId="0" applyFont="1" applyFill="1" applyBorder="1" applyAlignment="1">
      <alignment horizontal="center" vertical="center"/>
    </xf>
    <xf numFmtId="0" fontId="63" fillId="9" borderId="79" xfId="0" applyFont="1" applyFill="1" applyBorder="1" applyAlignment="1">
      <alignment horizontal="right" vertical="center"/>
    </xf>
    <xf numFmtId="0" fontId="63" fillId="3" borderId="0" xfId="0" applyFont="1" applyFill="1" applyAlignment="1">
      <alignment horizontal="right" vertical="center"/>
    </xf>
    <xf numFmtId="0" fontId="50" fillId="7" borderId="74" xfId="0" applyFont="1" applyFill="1" applyBorder="1" applyAlignment="1">
      <alignment horizontal="left" vertical="center"/>
    </xf>
    <xf numFmtId="0" fontId="51" fillId="7" borderId="74" xfId="0" applyFont="1" applyFill="1" applyBorder="1" applyAlignment="1">
      <alignment horizontal="center" vertical="center"/>
    </xf>
    <xf numFmtId="1" fontId="49" fillId="7" borderId="45" xfId="0" applyNumberFormat="1" applyFont="1" applyFill="1" applyBorder="1" applyAlignment="1">
      <alignment horizontal="right" vertical="center"/>
    </xf>
    <xf numFmtId="0" fontId="50" fillId="7" borderId="43" xfId="0" applyFont="1" applyFill="1" applyBorder="1" applyAlignment="1">
      <alignment horizontal="center" vertical="center"/>
    </xf>
    <xf numFmtId="1" fontId="49" fillId="7" borderId="75" xfId="0" applyNumberFormat="1" applyFont="1" applyFill="1" applyBorder="1" applyAlignment="1">
      <alignment horizontal="left" vertical="center"/>
    </xf>
    <xf numFmtId="1" fontId="50" fillId="7" borderId="76" xfId="0" applyNumberFormat="1" applyFont="1" applyFill="1" applyBorder="1" applyAlignment="1">
      <alignment horizontal="center" vertical="center"/>
    </xf>
    <xf numFmtId="0" fontId="36" fillId="7" borderId="74" xfId="0" applyFont="1" applyFill="1" applyBorder="1" applyAlignment="1">
      <alignment horizontal="center" vertical="center"/>
    </xf>
    <xf numFmtId="0" fontId="63" fillId="9" borderId="80" xfId="0" applyFont="1" applyFill="1" applyBorder="1" applyAlignment="1">
      <alignment horizontal="right" vertical="center"/>
    </xf>
    <xf numFmtId="0" fontId="52" fillId="0" borderId="0" xfId="0" applyFont="1"/>
    <xf numFmtId="0" fontId="63" fillId="9" borderId="81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" fontId="12" fillId="2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5" fillId="4" borderId="9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9" fillId="6" borderId="15" xfId="0" applyFont="1" applyFill="1" applyBorder="1" applyAlignment="1">
      <alignment horizontal="left"/>
    </xf>
    <xf numFmtId="1" fontId="18" fillId="8" borderId="2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9" fillId="8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10" fillId="9" borderId="2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22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" fontId="4" fillId="3" borderId="0" xfId="0" applyNumberFormat="1" applyFont="1" applyFill="1" applyAlignment="1">
      <alignment horizontal="right" vertical="center"/>
    </xf>
    <xf numFmtId="0" fontId="10" fillId="9" borderId="19" xfId="0" applyFont="1" applyFill="1" applyBorder="1" applyAlignment="1">
      <alignment horizontal="center"/>
    </xf>
    <xf numFmtId="1" fontId="12" fillId="7" borderId="24" xfId="0" applyNumberFormat="1" applyFont="1" applyFill="1" applyBorder="1" applyAlignment="1">
      <alignment horizontal="center" vertical="center"/>
    </xf>
    <xf numFmtId="1" fontId="8" fillId="7" borderId="42" xfId="0" applyNumberFormat="1" applyFont="1" applyFill="1" applyBorder="1" applyAlignment="1">
      <alignment horizontal="center" vertical="top"/>
    </xf>
    <xf numFmtId="0" fontId="2" fillId="0" borderId="43" xfId="0" applyFont="1" applyBorder="1" applyAlignment="1">
      <alignment wrapText="1"/>
    </xf>
    <xf numFmtId="0" fontId="20" fillId="7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4" borderId="48" xfId="0" applyFont="1" applyFill="1" applyBorder="1" applyAlignment="1">
      <alignment horizontal="center"/>
    </xf>
    <xf numFmtId="0" fontId="2" fillId="0" borderId="48" xfId="0" applyFont="1" applyBorder="1" applyAlignment="1">
      <alignment wrapText="1"/>
    </xf>
    <xf numFmtId="1" fontId="28" fillId="2" borderId="24" xfId="0" applyNumberFormat="1" applyFont="1" applyFill="1" applyBorder="1" applyAlignment="1">
      <alignment horizontal="center" vertical="center"/>
    </xf>
    <xf numFmtId="1" fontId="28" fillId="6" borderId="24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wrapText="1"/>
    </xf>
    <xf numFmtId="0" fontId="29" fillId="0" borderId="0" xfId="0" applyFont="1" applyAlignment="1">
      <alignment horizontal="center" vertical="center"/>
    </xf>
    <xf numFmtId="0" fontId="5" fillId="4" borderId="47" xfId="0" applyFont="1" applyFill="1" applyBorder="1" applyAlignment="1">
      <alignment horizontal="center"/>
    </xf>
    <xf numFmtId="1" fontId="28" fillId="7" borderId="24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wrapText="1"/>
    </xf>
    <xf numFmtId="1" fontId="12" fillId="6" borderId="24" xfId="0" applyNumberFormat="1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24" fillId="9" borderId="1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1" fontId="4" fillId="7" borderId="32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54" fillId="0" borderId="0" xfId="0" applyFont="1"/>
    <xf numFmtId="0" fontId="45" fillId="0" borderId="0" xfId="0" applyFont="1"/>
    <xf numFmtId="0" fontId="38" fillId="9" borderId="21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9" fillId="9" borderId="19" xfId="0" applyFont="1" applyFill="1" applyBorder="1" applyAlignment="1">
      <alignment horizontal="center"/>
    </xf>
    <xf numFmtId="0" fontId="49" fillId="4" borderId="9" xfId="0" applyFont="1" applyFill="1" applyBorder="1" applyAlignment="1">
      <alignment horizontal="center"/>
    </xf>
    <xf numFmtId="0" fontId="50" fillId="9" borderId="21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50" fillId="9" borderId="19" xfId="0" applyFont="1" applyFill="1" applyBorder="1" applyAlignment="1">
      <alignment horizontal="center"/>
    </xf>
    <xf numFmtId="1" fontId="36" fillId="2" borderId="24" xfId="0" applyNumberFormat="1" applyFont="1" applyFill="1" applyBorder="1" applyAlignment="1">
      <alignment horizontal="center" vertical="center"/>
    </xf>
    <xf numFmtId="0" fontId="47" fillId="7" borderId="4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8" fillId="2" borderId="3" xfId="0" applyFont="1" applyFill="1" applyBorder="1" applyAlignment="1">
      <alignment horizontal="center"/>
    </xf>
    <xf numFmtId="0" fontId="38" fillId="9" borderId="1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47</xdr:col>
      <xdr:colOff>114300</xdr:colOff>
      <xdr:row>39</xdr:row>
      <xdr:rowOff>180975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38"/>
  <sheetViews>
    <sheetView showGridLines="0" tabSelected="1" workbookViewId="0">
      <selection sqref="A1:CN1"/>
    </sheetView>
  </sheetViews>
  <sheetFormatPr defaultColWidth="17.28515625" defaultRowHeight="15.75" customHeight="1" x14ac:dyDescent="0.2"/>
  <cols>
    <col min="1" max="1" width="4" customWidth="1"/>
    <col min="2" max="2" width="14" customWidth="1"/>
    <col min="3" max="3" width="3.140625" customWidth="1"/>
    <col min="4" max="4" width="1" customWidth="1"/>
    <col min="5" max="5" width="4.28515625" customWidth="1"/>
    <col min="6" max="6" width="3.140625" customWidth="1"/>
    <col min="7" max="7" width="1" customWidth="1"/>
    <col min="8" max="9" width="3.140625" customWidth="1"/>
    <col min="10" max="10" width="1" customWidth="1"/>
    <col min="11" max="11" width="3.5703125" customWidth="1"/>
    <col min="12" max="12" width="3.140625" customWidth="1"/>
    <col min="13" max="13" width="1" customWidth="1"/>
    <col min="14" max="14" width="4.28515625" customWidth="1"/>
    <col min="15" max="15" width="3.42578125" customWidth="1"/>
    <col min="16" max="16" width="1" customWidth="1"/>
    <col min="17" max="17" width="5" customWidth="1"/>
    <col min="18" max="18" width="3.28515625" customWidth="1"/>
    <col min="19" max="19" width="1" customWidth="1"/>
    <col min="20" max="20" width="4.7109375" customWidth="1"/>
    <col min="21" max="21" width="3.140625" customWidth="1"/>
    <col min="22" max="22" width="1" customWidth="1"/>
    <col min="23" max="23" width="3.85546875" customWidth="1"/>
    <col min="24" max="24" width="3.140625" customWidth="1"/>
    <col min="25" max="25" width="1" customWidth="1"/>
    <col min="26" max="26" width="4.140625" customWidth="1"/>
    <col min="27" max="27" width="3.140625" customWidth="1"/>
    <col min="28" max="28" width="1" customWidth="1"/>
    <col min="29" max="29" width="3.7109375" customWidth="1"/>
    <col min="30" max="30" width="3.140625" customWidth="1"/>
    <col min="31" max="31" width="1" customWidth="1"/>
    <col min="32" max="32" width="3.7109375" customWidth="1"/>
    <col min="33" max="33" width="3.140625" customWidth="1"/>
    <col min="34" max="34" width="1" customWidth="1"/>
    <col min="35" max="35" width="4.28515625" customWidth="1"/>
    <col min="36" max="36" width="3.140625" customWidth="1"/>
    <col min="37" max="37" width="1" customWidth="1"/>
    <col min="38" max="38" width="3.28515625" customWidth="1"/>
    <col min="39" max="39" width="3.140625" customWidth="1"/>
    <col min="40" max="40" width="1" customWidth="1"/>
    <col min="41" max="41" width="4.42578125" customWidth="1"/>
    <col min="42" max="42" width="3.140625" customWidth="1"/>
    <col min="43" max="43" width="1" customWidth="1"/>
    <col min="44" max="44" width="4.28515625" customWidth="1"/>
    <col min="45" max="45" width="3.140625" customWidth="1"/>
    <col min="46" max="46" width="1" customWidth="1"/>
    <col min="47" max="47" width="3.85546875" customWidth="1"/>
    <col min="48" max="48" width="3.140625" customWidth="1"/>
    <col min="49" max="49" width="1" customWidth="1"/>
    <col min="50" max="57" width="0.42578125" customWidth="1"/>
    <col min="58" max="58" width="1" customWidth="1"/>
    <col min="59" max="60" width="0.42578125" customWidth="1"/>
    <col min="61" max="61" width="1" customWidth="1"/>
    <col min="62" max="63" width="0.42578125" customWidth="1"/>
    <col min="64" max="64" width="1" customWidth="1"/>
    <col min="65" max="66" width="0.42578125" customWidth="1"/>
    <col min="67" max="67" width="1" customWidth="1"/>
    <col min="68" max="68" width="0.42578125" customWidth="1"/>
    <col min="69" max="69" width="1.5703125" customWidth="1"/>
    <col min="70" max="70" width="1" customWidth="1"/>
    <col min="71" max="72" width="0.42578125" customWidth="1"/>
    <col min="73" max="73" width="1" customWidth="1"/>
    <col min="74" max="75" width="0.42578125" customWidth="1"/>
    <col min="76" max="76" width="1" customWidth="1"/>
    <col min="77" max="77" width="0.42578125" customWidth="1"/>
    <col min="78" max="78" width="3.140625" customWidth="1"/>
    <col min="79" max="79" width="1" customWidth="1"/>
    <col min="80" max="81" width="3.140625" customWidth="1"/>
    <col min="82" max="82" width="1" customWidth="1"/>
    <col min="83" max="84" width="3.140625" customWidth="1"/>
    <col min="85" max="85" width="1" customWidth="1"/>
    <col min="86" max="87" width="3.140625" customWidth="1"/>
    <col min="88" max="88" width="1" customWidth="1"/>
    <col min="89" max="90" width="3.140625" customWidth="1"/>
    <col min="91" max="91" width="1" customWidth="1"/>
    <col min="92" max="92" width="3.140625" customWidth="1"/>
    <col min="93" max="93" width="6.7109375" customWidth="1"/>
    <col min="94" max="94" width="5" customWidth="1"/>
    <col min="95" max="95" width="1" customWidth="1"/>
    <col min="96" max="96" width="4.85546875" customWidth="1"/>
    <col min="97" max="97" width="6.85546875" customWidth="1"/>
    <col min="98" max="98" width="4.7109375" customWidth="1"/>
    <col min="99" max="99" width="1" customWidth="1"/>
    <col min="100" max="100" width="21.42578125" customWidth="1"/>
    <col min="101" max="101" width="4.5703125" customWidth="1"/>
    <col min="102" max="102" width="4.7109375" customWidth="1"/>
  </cols>
  <sheetData>
    <row r="1" spans="1:102" ht="30" customHeight="1" x14ac:dyDescent="0.25">
      <c r="A1" s="453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64" t="s">
        <v>1</v>
      </c>
      <c r="CP1" s="465"/>
      <c r="CQ1" s="465"/>
      <c r="CR1" s="465"/>
      <c r="CS1" s="465"/>
      <c r="CT1" s="465"/>
      <c r="CU1" s="465"/>
      <c r="CV1" s="466"/>
      <c r="CW1" s="467" t="s">
        <v>2</v>
      </c>
      <c r="CX1" s="462"/>
    </row>
    <row r="2" spans="1:102" ht="15" customHeight="1" x14ac:dyDescent="0.2">
      <c r="A2" s="2"/>
      <c r="B2" s="3" t="s">
        <v>3</v>
      </c>
      <c r="C2" s="455">
        <v>1</v>
      </c>
      <c r="D2" s="448"/>
      <c r="E2" s="448"/>
      <c r="F2" s="447">
        <v>2</v>
      </c>
      <c r="G2" s="448"/>
      <c r="H2" s="448"/>
      <c r="I2" s="447">
        <v>3</v>
      </c>
      <c r="J2" s="448"/>
      <c r="K2" s="448"/>
      <c r="L2" s="447">
        <v>4</v>
      </c>
      <c r="M2" s="448"/>
      <c r="N2" s="448"/>
      <c r="O2" s="447">
        <v>5</v>
      </c>
      <c r="P2" s="448"/>
      <c r="Q2" s="448"/>
      <c r="R2" s="447">
        <v>6</v>
      </c>
      <c r="S2" s="448"/>
      <c r="T2" s="448"/>
      <c r="U2" s="447">
        <v>7</v>
      </c>
      <c r="V2" s="448"/>
      <c r="W2" s="448"/>
      <c r="X2" s="447">
        <v>8</v>
      </c>
      <c r="Y2" s="448"/>
      <c r="Z2" s="448"/>
      <c r="AA2" s="447">
        <v>9</v>
      </c>
      <c r="AB2" s="448"/>
      <c r="AC2" s="448"/>
      <c r="AD2" s="447">
        <v>10</v>
      </c>
      <c r="AE2" s="448"/>
      <c r="AF2" s="448"/>
      <c r="AG2" s="447">
        <v>11</v>
      </c>
      <c r="AH2" s="448"/>
      <c r="AI2" s="448"/>
      <c r="AJ2" s="447">
        <v>12</v>
      </c>
      <c r="AK2" s="448"/>
      <c r="AL2" s="452"/>
      <c r="AM2" s="447">
        <v>13</v>
      </c>
      <c r="AN2" s="448"/>
      <c r="AO2" s="452"/>
      <c r="AP2" s="447">
        <v>14</v>
      </c>
      <c r="AQ2" s="448"/>
      <c r="AR2" s="452"/>
      <c r="AS2" s="447">
        <v>15</v>
      </c>
      <c r="AT2" s="448"/>
      <c r="AU2" s="452"/>
      <c r="AV2" s="447">
        <v>16</v>
      </c>
      <c r="AW2" s="448"/>
      <c r="AX2" s="452"/>
      <c r="AY2" s="447">
        <v>17</v>
      </c>
      <c r="AZ2" s="448"/>
      <c r="BA2" s="452"/>
      <c r="BB2" s="447">
        <v>18</v>
      </c>
      <c r="BC2" s="448"/>
      <c r="BD2" s="452"/>
      <c r="BE2" s="447">
        <v>19</v>
      </c>
      <c r="BF2" s="448"/>
      <c r="BG2" s="452"/>
      <c r="BH2" s="447">
        <v>20</v>
      </c>
      <c r="BI2" s="448"/>
      <c r="BJ2" s="452"/>
      <c r="BK2" s="447">
        <v>21</v>
      </c>
      <c r="BL2" s="448"/>
      <c r="BM2" s="452"/>
      <c r="BN2" s="447">
        <v>22</v>
      </c>
      <c r="BO2" s="448"/>
      <c r="BP2" s="452"/>
      <c r="BQ2" s="447">
        <v>23</v>
      </c>
      <c r="BR2" s="448"/>
      <c r="BS2" s="452"/>
      <c r="BT2" s="447">
        <v>24</v>
      </c>
      <c r="BU2" s="448"/>
      <c r="BV2" s="452"/>
      <c r="BW2" s="447">
        <v>25</v>
      </c>
      <c r="BX2" s="448"/>
      <c r="BY2" s="452"/>
      <c r="BZ2" s="447">
        <v>26</v>
      </c>
      <c r="CA2" s="448"/>
      <c r="CB2" s="452"/>
      <c r="CC2" s="447">
        <v>27</v>
      </c>
      <c r="CD2" s="448"/>
      <c r="CE2" s="452"/>
      <c r="CF2" s="447">
        <v>28</v>
      </c>
      <c r="CG2" s="448"/>
      <c r="CH2" s="452"/>
      <c r="CI2" s="447">
        <v>29</v>
      </c>
      <c r="CJ2" s="448"/>
      <c r="CK2" s="452"/>
      <c r="CL2" s="447">
        <v>30</v>
      </c>
      <c r="CM2" s="448"/>
      <c r="CN2" s="452"/>
      <c r="CO2" s="4">
        <v>31</v>
      </c>
      <c r="CP2" s="459">
        <v>32</v>
      </c>
      <c r="CQ2" s="448"/>
      <c r="CR2" s="448"/>
      <c r="CS2" s="5">
        <v>33</v>
      </c>
      <c r="CT2" s="459">
        <v>34</v>
      </c>
      <c r="CU2" s="448"/>
      <c r="CV2" s="460"/>
      <c r="CW2" s="6">
        <v>35</v>
      </c>
      <c r="CX2" s="7">
        <v>36</v>
      </c>
    </row>
    <row r="3" spans="1:102" ht="19.5" customHeight="1" x14ac:dyDescent="0.2">
      <c r="A3" s="8"/>
      <c r="B3" s="9"/>
      <c r="C3" s="441" t="str">
        <f>B4</f>
        <v>Filip S.</v>
      </c>
      <c r="D3" s="442"/>
      <c r="E3" s="443"/>
      <c r="F3" s="441" t="str">
        <f>B5</f>
        <v>Lucka Ch.</v>
      </c>
      <c r="G3" s="442"/>
      <c r="H3" s="443"/>
      <c r="I3" s="441" t="str">
        <f>B6</f>
        <v>Honza T.</v>
      </c>
      <c r="J3" s="442"/>
      <c r="K3" s="443"/>
      <c r="L3" s="441" t="str">
        <f>B7</f>
        <v>Jirka J.</v>
      </c>
      <c r="M3" s="442"/>
      <c r="N3" s="443"/>
      <c r="O3" s="441" t="str">
        <f>B8</f>
        <v>Romana K.</v>
      </c>
      <c r="P3" s="442"/>
      <c r="Q3" s="443"/>
      <c r="R3" s="441" t="str">
        <f>B9</f>
        <v>Tadeáš M.</v>
      </c>
      <c r="S3" s="442"/>
      <c r="T3" s="443"/>
      <c r="U3" s="441" t="str">
        <f>B10</f>
        <v>Tomáš Ch.</v>
      </c>
      <c r="V3" s="442"/>
      <c r="W3" s="443"/>
      <c r="X3" s="450" t="str">
        <f>B11</f>
        <v>Ondřej Ch.</v>
      </c>
      <c r="Y3" s="442"/>
      <c r="Z3" s="443"/>
      <c r="AA3" s="441" t="str">
        <f>B12</f>
        <v>Michal F.</v>
      </c>
      <c r="AB3" s="442"/>
      <c r="AC3" s="443"/>
      <c r="AD3" s="441" t="str">
        <f>B13</f>
        <v>Adrian D.</v>
      </c>
      <c r="AE3" s="442"/>
      <c r="AF3" s="443"/>
      <c r="AG3" s="441" t="str">
        <f>B14</f>
        <v>Zdeňka Ch.</v>
      </c>
      <c r="AH3" s="442"/>
      <c r="AI3" s="443"/>
      <c r="AJ3" s="441" t="str">
        <f>B15</f>
        <v>Lenka P.</v>
      </c>
      <c r="AK3" s="442"/>
      <c r="AL3" s="456"/>
      <c r="AM3" s="441" t="str">
        <f>B16</f>
        <v>Zdeněk S.</v>
      </c>
      <c r="AN3" s="442"/>
      <c r="AO3" s="443"/>
      <c r="AP3" s="441" t="str">
        <f>B17</f>
        <v>Šéfík S.</v>
      </c>
      <c r="AQ3" s="442"/>
      <c r="AR3" s="456"/>
      <c r="AS3" s="441" t="str">
        <f>B18</f>
        <v>Václav M.</v>
      </c>
      <c r="AT3" s="442"/>
      <c r="AU3" s="456"/>
      <c r="AV3" s="458">
        <f>B19</f>
        <v>0</v>
      </c>
      <c r="AW3" s="442"/>
      <c r="AX3" s="456"/>
      <c r="AY3" s="457">
        <f>B20</f>
        <v>0</v>
      </c>
      <c r="AZ3" s="442"/>
      <c r="BA3" s="456"/>
      <c r="BB3" s="457">
        <f>B21</f>
        <v>0</v>
      </c>
      <c r="BC3" s="442"/>
      <c r="BD3" s="456"/>
      <c r="BE3" s="458">
        <f>B22</f>
        <v>0</v>
      </c>
      <c r="BF3" s="442"/>
      <c r="BG3" s="456"/>
      <c r="BH3" s="458">
        <f>B23</f>
        <v>0</v>
      </c>
      <c r="BI3" s="442"/>
      <c r="BJ3" s="456"/>
      <c r="BK3" s="458">
        <f>B24</f>
        <v>0</v>
      </c>
      <c r="BL3" s="442"/>
      <c r="BM3" s="456"/>
      <c r="BN3" s="458">
        <f>B25</f>
        <v>0</v>
      </c>
      <c r="BO3" s="442"/>
      <c r="BP3" s="456"/>
      <c r="BQ3" s="458">
        <f>B26</f>
        <v>0</v>
      </c>
      <c r="BR3" s="442"/>
      <c r="BS3" s="456"/>
      <c r="BT3" s="458">
        <f>B27</f>
        <v>0</v>
      </c>
      <c r="BU3" s="442"/>
      <c r="BV3" s="456"/>
      <c r="BW3" s="458">
        <f>B28</f>
        <v>0</v>
      </c>
      <c r="BX3" s="442"/>
      <c r="BY3" s="456"/>
      <c r="BZ3" s="458">
        <f>B29</f>
        <v>0</v>
      </c>
      <c r="CA3" s="442"/>
      <c r="CB3" s="456"/>
      <c r="CC3" s="458">
        <f>B30</f>
        <v>0</v>
      </c>
      <c r="CD3" s="442"/>
      <c r="CE3" s="456"/>
      <c r="CF3" s="458">
        <f>B31</f>
        <v>0</v>
      </c>
      <c r="CG3" s="442"/>
      <c r="CH3" s="456"/>
      <c r="CI3" s="458">
        <f>B32</f>
        <v>0</v>
      </c>
      <c r="CJ3" s="442"/>
      <c r="CK3" s="456"/>
      <c r="CL3" s="458">
        <f>B33</f>
        <v>0</v>
      </c>
      <c r="CM3" s="442"/>
      <c r="CN3" s="456"/>
      <c r="CO3" s="10" t="s">
        <v>4</v>
      </c>
      <c r="CP3" s="468" t="s">
        <v>5</v>
      </c>
      <c r="CQ3" s="442"/>
      <c r="CR3" s="456"/>
      <c r="CS3" s="11" t="s">
        <v>6</v>
      </c>
      <c r="CT3" s="461" t="s">
        <v>7</v>
      </c>
      <c r="CU3" s="462"/>
      <c r="CV3" s="463"/>
      <c r="CW3" s="1" t="s">
        <v>4</v>
      </c>
      <c r="CX3" s="474" t="s">
        <v>8</v>
      </c>
    </row>
    <row r="4" spans="1:102" ht="19.5" customHeight="1" x14ac:dyDescent="0.2">
      <c r="A4" s="12">
        <v>1</v>
      </c>
      <c r="B4" s="13" t="s">
        <v>9</v>
      </c>
      <c r="C4" s="444"/>
      <c r="D4" s="445"/>
      <c r="E4" s="446"/>
      <c r="F4" s="14">
        <f>E5</f>
        <v>25</v>
      </c>
      <c r="G4" s="15" t="s">
        <v>10</v>
      </c>
      <c r="H4" s="16">
        <f>C5</f>
        <v>0</v>
      </c>
      <c r="I4" s="14">
        <f>E6</f>
        <v>20</v>
      </c>
      <c r="J4" s="15" t="s">
        <v>10</v>
      </c>
      <c r="K4" s="16">
        <f>C6</f>
        <v>9</v>
      </c>
      <c r="L4" s="14">
        <f>E7</f>
        <v>19</v>
      </c>
      <c r="M4" s="15" t="s">
        <v>10</v>
      </c>
      <c r="N4" s="16">
        <f>C7</f>
        <v>9</v>
      </c>
      <c r="O4" s="14">
        <f>E8</f>
        <v>23</v>
      </c>
      <c r="P4" s="15" t="s">
        <v>10</v>
      </c>
      <c r="Q4" s="16">
        <f>C8</f>
        <v>14</v>
      </c>
      <c r="R4" s="14">
        <f>E9</f>
        <v>24</v>
      </c>
      <c r="S4" s="15" t="s">
        <v>10</v>
      </c>
      <c r="T4" s="16">
        <f>C9</f>
        <v>13</v>
      </c>
      <c r="U4" s="14">
        <f>E10</f>
        <v>25</v>
      </c>
      <c r="V4" s="15" t="s">
        <v>10</v>
      </c>
      <c r="W4" s="16">
        <f>C10</f>
        <v>4</v>
      </c>
      <c r="X4" s="17">
        <f>E11</f>
        <v>0</v>
      </c>
      <c r="Y4" s="18" t="s">
        <v>10</v>
      </c>
      <c r="Z4" s="19">
        <f>C11</f>
        <v>0</v>
      </c>
      <c r="AA4" s="14">
        <f>E12</f>
        <v>25</v>
      </c>
      <c r="AB4" s="15" t="s">
        <v>10</v>
      </c>
      <c r="AC4" s="16">
        <f>C12</f>
        <v>5</v>
      </c>
      <c r="AD4" s="14">
        <f>E13</f>
        <v>25</v>
      </c>
      <c r="AE4" s="15" t="s">
        <v>10</v>
      </c>
      <c r="AF4" s="16">
        <f>C13</f>
        <v>0</v>
      </c>
      <c r="AG4" s="14">
        <f>E14</f>
        <v>25</v>
      </c>
      <c r="AH4" s="15" t="s">
        <v>10</v>
      </c>
      <c r="AI4" s="16">
        <f>C14</f>
        <v>0</v>
      </c>
      <c r="AJ4" s="14">
        <f>E15</f>
        <v>25</v>
      </c>
      <c r="AK4" s="15" t="s">
        <v>10</v>
      </c>
      <c r="AL4" s="20">
        <f>C15</f>
        <v>0</v>
      </c>
      <c r="AM4" s="14">
        <f>E16</f>
        <v>2</v>
      </c>
      <c r="AN4" s="15" t="s">
        <v>10</v>
      </c>
      <c r="AO4" s="16">
        <f>C16</f>
        <v>25</v>
      </c>
      <c r="AP4" s="14">
        <f>E17</f>
        <v>25</v>
      </c>
      <c r="AQ4" s="15" t="s">
        <v>10</v>
      </c>
      <c r="AR4" s="16">
        <f>C17</f>
        <v>0</v>
      </c>
      <c r="AS4" s="21">
        <f>E18</f>
        <v>25</v>
      </c>
      <c r="AT4" s="15" t="s">
        <v>10</v>
      </c>
      <c r="AU4" s="20">
        <f>C18</f>
        <v>0</v>
      </c>
      <c r="AV4" s="22">
        <f>E19</f>
        <v>0</v>
      </c>
      <c r="AW4" s="23" t="s">
        <v>10</v>
      </c>
      <c r="AX4" s="24">
        <f>C19</f>
        <v>0</v>
      </c>
      <c r="AY4" s="25">
        <f>E20</f>
        <v>0</v>
      </c>
      <c r="AZ4" s="26" t="s">
        <v>10</v>
      </c>
      <c r="BA4" s="27">
        <f>C20</f>
        <v>0</v>
      </c>
      <c r="BB4" s="25">
        <f>E21</f>
        <v>0</v>
      </c>
      <c r="BC4" s="26" t="s">
        <v>10</v>
      </c>
      <c r="BD4" s="27">
        <f>C21</f>
        <v>0</v>
      </c>
      <c r="BE4" s="28">
        <f>E22</f>
        <v>0</v>
      </c>
      <c r="BF4" s="29" t="s">
        <v>10</v>
      </c>
      <c r="BG4" s="24">
        <f>C22</f>
        <v>0</v>
      </c>
      <c r="BH4" s="28">
        <f>E23</f>
        <v>0</v>
      </c>
      <c r="BI4" s="29" t="s">
        <v>10</v>
      </c>
      <c r="BJ4" s="30">
        <f>C23</f>
        <v>0</v>
      </c>
      <c r="BK4" s="22">
        <f>E24</f>
        <v>0</v>
      </c>
      <c r="BL4" s="29" t="s">
        <v>10</v>
      </c>
      <c r="BM4" s="24">
        <f>C24</f>
        <v>0</v>
      </c>
      <c r="BN4" s="22">
        <f>E25</f>
        <v>0</v>
      </c>
      <c r="BO4" s="29" t="s">
        <v>10</v>
      </c>
      <c r="BP4" s="24">
        <f>C25</f>
        <v>0</v>
      </c>
      <c r="BQ4" s="28">
        <f>E26</f>
        <v>0</v>
      </c>
      <c r="BR4" s="29" t="s">
        <v>10</v>
      </c>
      <c r="BS4" s="24">
        <f>C26</f>
        <v>0</v>
      </c>
      <c r="BT4" s="28">
        <f>E27</f>
        <v>0</v>
      </c>
      <c r="BU4" s="29" t="s">
        <v>10</v>
      </c>
      <c r="BV4" s="24">
        <f>C27</f>
        <v>0</v>
      </c>
      <c r="BW4" s="28">
        <f>E28</f>
        <v>0</v>
      </c>
      <c r="BX4" s="29" t="s">
        <v>10</v>
      </c>
      <c r="BY4" s="24">
        <f>C28</f>
        <v>0</v>
      </c>
      <c r="BZ4" s="28">
        <f>E29</f>
        <v>0</v>
      </c>
      <c r="CA4" s="29" t="s">
        <v>10</v>
      </c>
      <c r="CB4" s="24">
        <f>C29</f>
        <v>0</v>
      </c>
      <c r="CC4" s="28">
        <f>E30</f>
        <v>0</v>
      </c>
      <c r="CD4" s="29" t="s">
        <v>10</v>
      </c>
      <c r="CE4" s="24">
        <f>C30</f>
        <v>0</v>
      </c>
      <c r="CF4" s="28">
        <f>E31</f>
        <v>0</v>
      </c>
      <c r="CG4" s="29" t="s">
        <v>10</v>
      </c>
      <c r="CH4" s="24">
        <f>C31</f>
        <v>0</v>
      </c>
      <c r="CI4" s="28">
        <f>E32</f>
        <v>0</v>
      </c>
      <c r="CJ4" s="29" t="s">
        <v>10</v>
      </c>
      <c r="CK4" s="24">
        <f>C32</f>
        <v>0</v>
      </c>
      <c r="CL4" s="22">
        <f>E33</f>
        <v>0</v>
      </c>
      <c r="CM4" s="29" t="s">
        <v>10</v>
      </c>
      <c r="CN4" s="30">
        <f>C33</f>
        <v>0</v>
      </c>
      <c r="CO4" s="31">
        <f t="shared" ref="CO4:CO21" si="0">CW4+IF(BE4&gt;BG4,2,"0")+IF(BE4=BG4,1)*IF(BE4+BG4=0,0,1)+IF(BH4&gt;BJ4,2,"0")+IF(BH4=BJ4,1)*IF(BH4+BJ4=0,0,1)+IF(BK4&gt;BM4,2,"0")+IF(BK4=BM4,1)*IF(BK4+BM4=0,0,1)+IF(BN4&gt;BP4,2,"0")+IF(BN4=BP4,1)*IF(BN4+BP4=0,0,1)+IF(BQ4&gt;BS4,2,"0")+IF(BQ4=BS4,1)*IF(BQ4+BS4=0,0,1)+IF(BT4&gt;BV4,2,"0")+IF(BT4=BV4,1)*IF(BT4+BV4=0,0,1)+IF(BW4&gt;BY4,2,"0")+IF(BW4=BY4,1)*IF(BW4+BY4=0,0,1)+IF(BZ4&gt;CB4,2,"0")+IF(BZ4=CB4,1)*IF(BZ4+CB4=0,0,1)+IF(CC4&gt;CE4,2,"0")+IF(CC4=CE4,1)*IF(CC4+CE4=0,0,1)+IF(CF4&gt;CH4,2,"0")+IF(CF4=CH4,1)*IF(CF4+CH4=0,0,1)+IF(CI4&gt;CK4,2,"0")+IF(CI4=CK4,1)*IF(CI4+CK4=0,0,1)+IF(CL4&gt;CN4,2,"0")+IF(CL4=CN4,1)*IF(CL4+CN4=0,0,1)</f>
        <v>24</v>
      </c>
      <c r="CP4" s="32">
        <f>SUM(F4,I4,L4,O4,R4,U4,X4,AA4,AD4,AG4,AJ4,AM4,AP4,CL4,AS4,AV4,AY4,BB4,BE4,BH4,BK4,BN4,BQ4,BT4,BW4,BZ4,CC4,CF4,CI4)</f>
        <v>288</v>
      </c>
      <c r="CQ4" s="33" t="s">
        <v>10</v>
      </c>
      <c r="CR4" s="34">
        <f>SUM(H4,K4,N4,Q4,T4,W4,Z4,AC4,AF4,AI4,AL4,AO4,AR4,CN4,AU4,AX4,BA4,BD4,BG4,BJ4,BM4,BP4,BS4,BV4,BY4,CB4,CE4,CH4,CK4)</f>
        <v>79</v>
      </c>
      <c r="CS4" s="35">
        <f t="shared" ref="CS4:CS33" si="1">CP4-CR4</f>
        <v>209</v>
      </c>
      <c r="CT4" s="36">
        <f>IF(poznámky!C1=1,poznámky!A19)+IF(poznámky!C2=1,poznámky!A20)+IF(poznámky!C3=1,poznámky!A21)+IF(poznámky!C4=1,poznámky!A22)+IF(poznámky!C5=1,poznámky!A23)+IF(poznámky!C6=1,poznámky!A24)+IF(poznámky!C7=1,poznámky!A25)+IF(poznámky!C8=1,poznámky!A26)+IF(poznámky!C9=1,poznámky!A27)+IF(poznámky!C10=1,poznámky!A28)+IF(poznámky!C11=1,poznámky!A29)+IF(poznámky!C12=1,poznámky!A30)+IF(poznámky!C13=1,poznámky!A31)+IF(poznámky!C14=1,poznámky!A32)+IF(poznámky!C15=1,poznámky!A33)+IF(poznámky!C16=1,poznámky!A34)+IF(poznámky!C17=1,poznámky!A35)+IF(poznámky!C18=1,poznámky!A36)+IF(poznámky!C19=1,poznámky!A37)+IF(poznámky!C20=1,poznámky!A38)+IF(poznámky!C21=1,poznámky!A39)+IF(poznámky!C22=1,poznámky!A40)+IF(poznámky!C23=1,poznámky!A41)+IF(poznámky!C24=1,poznámky!A42)+IF(poznámky!C25=1,poznámky!A43)+IF(poznámky!C26=1,poznámky!A44)+IF(poznámky!C27=1,poznámky!A45)+IF(poznámky!C28=1,poznámky!A46)+IF(poznámky!C29=1,poznámky!A47)+IF(poznámky!C30=1,poznámky!A48)</f>
        <v>1</v>
      </c>
      <c r="CU4" s="37" t="s">
        <v>11</v>
      </c>
      <c r="CV4" s="38" t="str">
        <f t="shared" ref="CV4:CV33" si="2">B4</f>
        <v>Filip S.</v>
      </c>
      <c r="CW4" s="39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+IF(AV4&gt;AX4,2,"0")+IF(AV4=AX4,1)*IF(AV4+AX4=0,0,1)+IF(AY4&gt;BA4,2,"0")+IF(AY4=BA4,1)*IF(AY4+BA4=0,0,1)+IF(BB4&gt;BD4,2,"0")+IF(BB4=BD4,1)*IF(BB4+BD4=0,0,1)</f>
        <v>24</v>
      </c>
      <c r="CX4" s="462"/>
    </row>
    <row r="5" spans="1:102" ht="19.5" customHeight="1" x14ac:dyDescent="0.2">
      <c r="A5" s="12">
        <v>2</v>
      </c>
      <c r="B5" s="13" t="s">
        <v>12</v>
      </c>
      <c r="C5" s="40">
        <v>0</v>
      </c>
      <c r="D5" s="41" t="s">
        <v>10</v>
      </c>
      <c r="E5" s="42">
        <v>25</v>
      </c>
      <c r="F5" s="444"/>
      <c r="G5" s="445"/>
      <c r="H5" s="446"/>
      <c r="I5" s="14">
        <f>H6</f>
        <v>0</v>
      </c>
      <c r="J5" s="15" t="s">
        <v>10</v>
      </c>
      <c r="K5" s="16">
        <f>F6</f>
        <v>25</v>
      </c>
      <c r="L5" s="14">
        <f>H7</f>
        <v>0</v>
      </c>
      <c r="M5" s="15" t="s">
        <v>10</v>
      </c>
      <c r="N5" s="16">
        <f>F7</f>
        <v>25</v>
      </c>
      <c r="O5" s="14">
        <f>H8</f>
        <v>0</v>
      </c>
      <c r="P5" s="15" t="s">
        <v>10</v>
      </c>
      <c r="Q5" s="16">
        <f>F8</f>
        <v>25</v>
      </c>
      <c r="R5" s="14">
        <f>H9</f>
        <v>0</v>
      </c>
      <c r="S5" s="15" t="s">
        <v>10</v>
      </c>
      <c r="T5" s="16">
        <f>F9</f>
        <v>25</v>
      </c>
      <c r="U5" s="14">
        <f>H10</f>
        <v>0</v>
      </c>
      <c r="V5" s="15" t="s">
        <v>10</v>
      </c>
      <c r="W5" s="16">
        <f>F10</f>
        <v>25</v>
      </c>
      <c r="X5" s="17">
        <f>H11</f>
        <v>0</v>
      </c>
      <c r="Y5" s="18" t="s">
        <v>10</v>
      </c>
      <c r="Z5" s="19">
        <f>F11</f>
        <v>0</v>
      </c>
      <c r="AA5" s="14">
        <f>H12</f>
        <v>0</v>
      </c>
      <c r="AB5" s="15" t="s">
        <v>10</v>
      </c>
      <c r="AC5" s="16">
        <f>F12</f>
        <v>25</v>
      </c>
      <c r="AD5" s="14">
        <f>H13</f>
        <v>0</v>
      </c>
      <c r="AE5" s="15" t="s">
        <v>10</v>
      </c>
      <c r="AF5" s="16">
        <f>F13</f>
        <v>25</v>
      </c>
      <c r="AG5" s="14">
        <f>H14</f>
        <v>0</v>
      </c>
      <c r="AH5" s="15" t="s">
        <v>10</v>
      </c>
      <c r="AI5" s="16">
        <f>F14</f>
        <v>25</v>
      </c>
      <c r="AJ5" s="14">
        <f>H15</f>
        <v>0</v>
      </c>
      <c r="AK5" s="15" t="s">
        <v>10</v>
      </c>
      <c r="AL5" s="20">
        <f>F15</f>
        <v>25</v>
      </c>
      <c r="AM5" s="14">
        <f>H16</f>
        <v>0</v>
      </c>
      <c r="AN5" s="15" t="s">
        <v>10</v>
      </c>
      <c r="AO5" s="16">
        <f>F16</f>
        <v>25</v>
      </c>
      <c r="AP5" s="14">
        <f>H17</f>
        <v>15</v>
      </c>
      <c r="AQ5" s="15" t="s">
        <v>10</v>
      </c>
      <c r="AR5" s="16">
        <f>F17</f>
        <v>0</v>
      </c>
      <c r="AS5" s="21">
        <f>H18</f>
        <v>0</v>
      </c>
      <c r="AT5" s="15" t="s">
        <v>10</v>
      </c>
      <c r="AU5" s="20">
        <f>F18</f>
        <v>25</v>
      </c>
      <c r="AV5" s="22">
        <f>H19</f>
        <v>0</v>
      </c>
      <c r="AW5" s="23" t="s">
        <v>10</v>
      </c>
      <c r="AX5" s="24">
        <f>F19</f>
        <v>0</v>
      </c>
      <c r="AY5" s="25">
        <f>H20</f>
        <v>0</v>
      </c>
      <c r="AZ5" s="26" t="s">
        <v>10</v>
      </c>
      <c r="BA5" s="27">
        <f>F20</f>
        <v>0</v>
      </c>
      <c r="BB5" s="25">
        <f>H21</f>
        <v>0</v>
      </c>
      <c r="BC5" s="26" t="s">
        <v>10</v>
      </c>
      <c r="BD5" s="27">
        <f>F21</f>
        <v>0</v>
      </c>
      <c r="BE5" s="28">
        <f>H22</f>
        <v>0</v>
      </c>
      <c r="BF5" s="29" t="s">
        <v>10</v>
      </c>
      <c r="BG5" s="24">
        <f>F22</f>
        <v>0</v>
      </c>
      <c r="BH5" s="28">
        <f>H23</f>
        <v>0</v>
      </c>
      <c r="BI5" s="29" t="s">
        <v>10</v>
      </c>
      <c r="BJ5" s="24">
        <f>F23</f>
        <v>0</v>
      </c>
      <c r="BK5" s="22">
        <f>H24</f>
        <v>0</v>
      </c>
      <c r="BL5" s="29" t="s">
        <v>10</v>
      </c>
      <c r="BM5" s="30">
        <f>F24</f>
        <v>0</v>
      </c>
      <c r="BN5" s="22">
        <f>H25</f>
        <v>0</v>
      </c>
      <c r="BO5" s="29" t="s">
        <v>10</v>
      </c>
      <c r="BP5" s="24">
        <f>F25</f>
        <v>0</v>
      </c>
      <c r="BQ5" s="22">
        <f>H26</f>
        <v>0</v>
      </c>
      <c r="BR5" s="29" t="s">
        <v>10</v>
      </c>
      <c r="BS5" s="24">
        <f>F26</f>
        <v>0</v>
      </c>
      <c r="BT5" s="28">
        <f>H27</f>
        <v>0</v>
      </c>
      <c r="BU5" s="29" t="s">
        <v>10</v>
      </c>
      <c r="BV5" s="24">
        <f>F27</f>
        <v>0</v>
      </c>
      <c r="BW5" s="28">
        <f>H28</f>
        <v>0</v>
      </c>
      <c r="BX5" s="29" t="s">
        <v>10</v>
      </c>
      <c r="BY5" s="24">
        <f>F28</f>
        <v>0</v>
      </c>
      <c r="BZ5" s="28">
        <f>H29</f>
        <v>0</v>
      </c>
      <c r="CA5" s="29" t="s">
        <v>10</v>
      </c>
      <c r="CB5" s="24">
        <f>F29</f>
        <v>0</v>
      </c>
      <c r="CC5" s="28">
        <f>H30</f>
        <v>0</v>
      </c>
      <c r="CD5" s="29" t="s">
        <v>10</v>
      </c>
      <c r="CE5" s="24">
        <f>F30</f>
        <v>0</v>
      </c>
      <c r="CF5" s="28">
        <f>H31</f>
        <v>0</v>
      </c>
      <c r="CG5" s="29" t="s">
        <v>10</v>
      </c>
      <c r="CH5" s="24">
        <f>F31</f>
        <v>0</v>
      </c>
      <c r="CI5" s="28">
        <f>H32</f>
        <v>0</v>
      </c>
      <c r="CJ5" s="29" t="s">
        <v>10</v>
      </c>
      <c r="CK5" s="24">
        <f>F32</f>
        <v>0</v>
      </c>
      <c r="CL5" s="28">
        <f>H33</f>
        <v>0</v>
      </c>
      <c r="CM5" s="29" t="s">
        <v>10</v>
      </c>
      <c r="CN5" s="24">
        <f>F33</f>
        <v>0</v>
      </c>
      <c r="CO5" s="31">
        <f t="shared" si="0"/>
        <v>2</v>
      </c>
      <c r="CP5" s="32">
        <f>SUM(C5,I5,L5,O5,R5,U5,X5,AA5,AD5,AG5,AJ5,AM5,AP5,CL5,AS5,AV5,AY5,BB5,BE5,BH5,BK5,BN5,BQ5,BT5,BW5,BZ5,CC5,CF5,CI5)</f>
        <v>15</v>
      </c>
      <c r="CQ5" s="33" t="s">
        <v>10</v>
      </c>
      <c r="CR5" s="34">
        <f>SUM(E5,K5,N5,Q5,T5,W5,Z5,AC5,AF5,AI5,AL5,AO5,AR5,CN5,AU5,AX5,BA5,BD5,BG5,BJ5,BM5,BP5,BS5,BV5,BY5,CB5,CE5,CH5,CK5)</f>
        <v>300</v>
      </c>
      <c r="CS5" s="35">
        <f t="shared" si="1"/>
        <v>-285</v>
      </c>
      <c r="CT5" s="36">
        <f>IF(poznámky!C1=2,poznámky!A19)+IF(poznámky!C2=2,poznámky!A20)+IF(poznámky!C3=2,poznámky!A21)+IF(poznámky!C4=2,poznámky!A22)+IF(poznámky!C5=2,poznámky!A23)+IF(poznámky!C6=2,poznámky!A24)+IF(poznámky!C7=2,poznámky!A25)+IF(poznámky!C8=2,poznámky!A26)+IF(poznámky!C9=2,poznámky!A27)+IF(poznámky!C10=2,poznámky!A28)+IF(poznámky!C11=2,poznámky!A29)+IF(poznámky!C12=2,poznámky!A30)+IF(poznámky!C13=2,poznámky!A31)+IF(poznámky!C14=2,poznámky!A32)+IF(poznámky!C15=2,poznámky!A33)+IF(poznámky!C16=2,poznámky!A34)+IF(poznámky!C17=2,poznámky!A35)+IF(poznámky!C18=2,poznámky!A36)+IF(poznámky!C19=2,poznámky!A37)+IF(poznámky!C20=2,poznámky!A38)+IF(poznámky!C21=2,poznámky!A39)+IF(poznámky!C22=2,poznámky!A40)+IF(poznámky!C23=2,poznámky!A41)+IF(poznámky!C24=2,poznámky!A42)+IF(poznámky!C25=2,poznámky!A43)+IF(poznámky!C26=2,poznámky!A44)+IF(poznámky!C27=2,poznámky!A45)+IF(poznámky!C28=2,poznámky!A46)+IF(poznámky!C29=2,poznámky!A47)+IF(poznámky!C30=2,poznámky!A48)</f>
        <v>14</v>
      </c>
      <c r="CU5" s="37" t="s">
        <v>11</v>
      </c>
      <c r="CV5" s="38" t="str">
        <f t="shared" si="2"/>
        <v>Lucka Ch.</v>
      </c>
      <c r="CW5" s="43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+IF(AV5&gt;AX5,2,"0")+IF(AV5=AX5,1)*IF(AV5+AX5=0,0,1)+IF(AY5&gt;BA5,2,"0")+IF(AY5=BA5,1)*IF(AY5+BA5=0,0,1)+IF(BB5&gt;BD5,2,"0")+IF(BB5=BD5,1)*IF(BB5+BD5=0,0,1)</f>
        <v>2</v>
      </c>
      <c r="CX5" s="462"/>
    </row>
    <row r="6" spans="1:102" ht="19.5" customHeight="1" x14ac:dyDescent="0.2">
      <c r="A6" s="12">
        <v>3</v>
      </c>
      <c r="B6" s="13" t="s">
        <v>13</v>
      </c>
      <c r="C6" s="40">
        <v>9</v>
      </c>
      <c r="D6" s="41" t="s">
        <v>10</v>
      </c>
      <c r="E6" s="42">
        <v>20</v>
      </c>
      <c r="F6" s="44">
        <v>25</v>
      </c>
      <c r="G6" s="45" t="s">
        <v>10</v>
      </c>
      <c r="H6" s="46">
        <v>0</v>
      </c>
      <c r="I6" s="444"/>
      <c r="J6" s="445"/>
      <c r="K6" s="446"/>
      <c r="L6" s="14">
        <f>K7</f>
        <v>0</v>
      </c>
      <c r="M6" s="15" t="s">
        <v>10</v>
      </c>
      <c r="N6" s="16">
        <f>I7</f>
        <v>25</v>
      </c>
      <c r="O6" s="14">
        <f>K8</f>
        <v>25</v>
      </c>
      <c r="P6" s="15" t="s">
        <v>10</v>
      </c>
      <c r="Q6" s="16">
        <f>I8</f>
        <v>0</v>
      </c>
      <c r="R6" s="14">
        <f>K9</f>
        <v>0</v>
      </c>
      <c r="S6" s="15" t="s">
        <v>10</v>
      </c>
      <c r="T6" s="16">
        <f>I9</f>
        <v>25</v>
      </c>
      <c r="U6" s="14">
        <f>K10</f>
        <v>20</v>
      </c>
      <c r="V6" s="15" t="s">
        <v>10</v>
      </c>
      <c r="W6" s="16">
        <f>I10</f>
        <v>18</v>
      </c>
      <c r="X6" s="17">
        <f>K11</f>
        <v>0</v>
      </c>
      <c r="Y6" s="18" t="s">
        <v>10</v>
      </c>
      <c r="Z6" s="19">
        <f>I11</f>
        <v>0</v>
      </c>
      <c r="AA6" s="14">
        <f>K12</f>
        <v>24</v>
      </c>
      <c r="AB6" s="15" t="s">
        <v>10</v>
      </c>
      <c r="AC6" s="16">
        <f>I12</f>
        <v>17</v>
      </c>
      <c r="AD6" s="14">
        <f>K13</f>
        <v>23</v>
      </c>
      <c r="AE6" s="15" t="s">
        <v>10</v>
      </c>
      <c r="AF6" s="16">
        <f>I13</f>
        <v>9</v>
      </c>
      <c r="AG6" s="14">
        <f>K14</f>
        <v>25</v>
      </c>
      <c r="AH6" s="15" t="s">
        <v>10</v>
      </c>
      <c r="AI6" s="16">
        <f>I14</f>
        <v>0</v>
      </c>
      <c r="AJ6" s="14">
        <f>K15</f>
        <v>25</v>
      </c>
      <c r="AK6" s="15" t="s">
        <v>10</v>
      </c>
      <c r="AL6" s="20">
        <f>I15</f>
        <v>0</v>
      </c>
      <c r="AM6" s="14">
        <f>K16</f>
        <v>12</v>
      </c>
      <c r="AN6" s="15" t="s">
        <v>10</v>
      </c>
      <c r="AO6" s="16">
        <f>I16</f>
        <v>21</v>
      </c>
      <c r="AP6" s="14">
        <f>K17</f>
        <v>18</v>
      </c>
      <c r="AQ6" s="15" t="s">
        <v>10</v>
      </c>
      <c r="AR6" s="16">
        <f>I17</f>
        <v>18</v>
      </c>
      <c r="AS6" s="21">
        <f>K18</f>
        <v>25</v>
      </c>
      <c r="AT6" s="15" t="s">
        <v>10</v>
      </c>
      <c r="AU6" s="20">
        <f>I18</f>
        <v>0</v>
      </c>
      <c r="AV6" s="22">
        <f>K19</f>
        <v>0</v>
      </c>
      <c r="AW6" s="23" t="s">
        <v>10</v>
      </c>
      <c r="AX6" s="24">
        <f>I19</f>
        <v>0</v>
      </c>
      <c r="AY6" s="25">
        <f>K20</f>
        <v>0</v>
      </c>
      <c r="AZ6" s="26" t="s">
        <v>10</v>
      </c>
      <c r="BA6" s="27">
        <f>I20</f>
        <v>0</v>
      </c>
      <c r="BB6" s="25">
        <f>K21</f>
        <v>0</v>
      </c>
      <c r="BC6" s="26" t="s">
        <v>10</v>
      </c>
      <c r="BD6" s="27">
        <f>I21</f>
        <v>0</v>
      </c>
      <c r="BE6" s="28">
        <f>K22</f>
        <v>0</v>
      </c>
      <c r="BF6" s="29" t="s">
        <v>10</v>
      </c>
      <c r="BG6" s="24">
        <f>I22</f>
        <v>0</v>
      </c>
      <c r="BH6" s="28">
        <f>K23</f>
        <v>0</v>
      </c>
      <c r="BI6" s="29" t="s">
        <v>10</v>
      </c>
      <c r="BJ6" s="24">
        <f>I23</f>
        <v>0</v>
      </c>
      <c r="BK6" s="22">
        <f>K24</f>
        <v>0</v>
      </c>
      <c r="BL6" s="29" t="s">
        <v>10</v>
      </c>
      <c r="BM6" s="24">
        <f>I24</f>
        <v>0</v>
      </c>
      <c r="BN6" s="22">
        <f>K25</f>
        <v>0</v>
      </c>
      <c r="BO6" s="29" t="s">
        <v>10</v>
      </c>
      <c r="BP6" s="30">
        <f>I25</f>
        <v>0</v>
      </c>
      <c r="BQ6" s="22">
        <f>K26</f>
        <v>0</v>
      </c>
      <c r="BR6" s="29" t="s">
        <v>10</v>
      </c>
      <c r="BS6" s="24">
        <f>I26</f>
        <v>0</v>
      </c>
      <c r="BT6" s="22">
        <f>K27</f>
        <v>0</v>
      </c>
      <c r="BU6" s="29" t="s">
        <v>10</v>
      </c>
      <c r="BV6" s="24">
        <f>I27</f>
        <v>0</v>
      </c>
      <c r="BW6" s="28">
        <f>K28</f>
        <v>0</v>
      </c>
      <c r="BX6" s="29" t="s">
        <v>10</v>
      </c>
      <c r="BY6" s="24">
        <f>I28</f>
        <v>0</v>
      </c>
      <c r="BZ6" s="28">
        <f>K29</f>
        <v>0</v>
      </c>
      <c r="CA6" s="29" t="s">
        <v>10</v>
      </c>
      <c r="CB6" s="24">
        <f>I29</f>
        <v>0</v>
      </c>
      <c r="CC6" s="28">
        <f>K30</f>
        <v>0</v>
      </c>
      <c r="CD6" s="29" t="s">
        <v>10</v>
      </c>
      <c r="CE6" s="24">
        <f>I30</f>
        <v>0</v>
      </c>
      <c r="CF6" s="28">
        <f>K31</f>
        <v>0</v>
      </c>
      <c r="CG6" s="29" t="s">
        <v>10</v>
      </c>
      <c r="CH6" s="24">
        <f>I31</f>
        <v>0</v>
      </c>
      <c r="CI6" s="28">
        <f>K32</f>
        <v>0</v>
      </c>
      <c r="CJ6" s="29" t="s">
        <v>10</v>
      </c>
      <c r="CK6" s="24">
        <f>I32</f>
        <v>0</v>
      </c>
      <c r="CL6" s="28">
        <f>K33</f>
        <v>0</v>
      </c>
      <c r="CM6" s="29" t="s">
        <v>10</v>
      </c>
      <c r="CN6" s="24">
        <f>I33</f>
        <v>0</v>
      </c>
      <c r="CO6" s="31">
        <f t="shared" si="0"/>
        <v>17</v>
      </c>
      <c r="CP6" s="32">
        <f>SUM(C6,F6,L6,O6,R6,U6,X6,AA6,AD6,AG6,AJ6,AM6,AP6,CL6,AS6,AV6,AY6,BB6,BE6,BH6,BK6,BN6,BQ6,BT6,BW6,BZ6,CC6,CF6,CI6)</f>
        <v>231</v>
      </c>
      <c r="CQ6" s="33" t="s">
        <v>10</v>
      </c>
      <c r="CR6" s="34">
        <f>SUM(E6,H6,N6,Q6,T6,W6,Z6,AC6,AF6,AI6,AL6,AO6,AR6,CN6,AU6,AX6,BA6,BD6,BG6,BJ6,BM6,BP6,BS6,BV6,BY6,CB6,CE6,CH6,CK6)</f>
        <v>153</v>
      </c>
      <c r="CS6" s="35">
        <f t="shared" si="1"/>
        <v>78</v>
      </c>
      <c r="CT6" s="36">
        <f>IF(poznámky!C1=3,poznámky!A19)+IF(poznámky!C2=3,poznámky!A20)+IF(poznámky!C3=3,poznámky!A21)+IF(poznámky!C4=3,poznámky!A22)+IF(poznámky!C5=3,poznámky!A23)+IF(poznámky!C6=3,poznámky!A24)+IF(poznámky!C7=3,poznámky!A25)+IF(poznámky!C8=3,poznámky!A26)+IF(poznámky!C9=3,poznámky!A27)+IF(poznámky!C10=3,poznámky!A28)+IF(poznámky!C11=3,poznámky!A29)+IF(poznámky!C12=3,poznámky!A30)+IF(poznámky!C13=3,poznámky!A31)+IF(poznámky!C14=3,poznámky!A32)+IF(poznámky!C15=3,poznámky!A33)+IF(poznámky!C16=3,poznámky!A34)+IF(poznámky!C17=3,poznámky!A35)+IF(poznámky!C18=3,poznámky!A36)+IF(poznámky!C19=3,poznámky!A37)+IF(poznámky!C20=3,poznámky!A38)+IF(poznámky!C21=3,poznámky!A39)+IF(poznámky!C22=3,poznámky!A40)+IF(poznámky!C23=3,poznámky!A41)+IF(poznámky!C24=3,poznámky!A42)+IF(poznámky!C25=3,poznámky!A43)+IF(poznámky!C26=3,poznámky!A44)+IF(poznámky!C27=3,poznámky!A45)+IF(poznámky!C28=3,poznámky!A46)+IF(poznámky!C29=3,poznámky!A47)+IF(poznámky!C30=3,poznámky!A48)</f>
        <v>5</v>
      </c>
      <c r="CU6" s="37" t="s">
        <v>11</v>
      </c>
      <c r="CV6" s="38" t="str">
        <f t="shared" si="2"/>
        <v>Honza T.</v>
      </c>
      <c r="CW6" s="43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+IF(AV6&gt;AX6,2,"0")+IF(AV6=AX6,1)*IF(AV6+AX6=0,0,1)+IF(AY6&gt;BA6,2,"0")+IF(AY6=BA6,1)*IF(AY6+BA6=0,0,1)+IF(BB6&gt;BD6,2,"0")+IF(BB6=BD6,1)*IF(BB6+BD6=0,0,1)</f>
        <v>17</v>
      </c>
      <c r="CX6" s="462"/>
    </row>
    <row r="7" spans="1:102" ht="19.5" customHeight="1" x14ac:dyDescent="0.2">
      <c r="A7" s="12">
        <v>4</v>
      </c>
      <c r="B7" s="13" t="s">
        <v>14</v>
      </c>
      <c r="C7" s="40">
        <v>9</v>
      </c>
      <c r="D7" s="41" t="s">
        <v>10</v>
      </c>
      <c r="E7" s="42">
        <v>19</v>
      </c>
      <c r="F7" s="40">
        <v>25</v>
      </c>
      <c r="G7" s="41" t="s">
        <v>10</v>
      </c>
      <c r="H7" s="42">
        <v>0</v>
      </c>
      <c r="I7" s="40">
        <v>25</v>
      </c>
      <c r="J7" s="41" t="s">
        <v>10</v>
      </c>
      <c r="K7" s="42">
        <v>0</v>
      </c>
      <c r="L7" s="444"/>
      <c r="M7" s="445"/>
      <c r="N7" s="446"/>
      <c r="O7" s="14">
        <f>N8</f>
        <v>16</v>
      </c>
      <c r="P7" s="15" t="s">
        <v>10</v>
      </c>
      <c r="Q7" s="16">
        <f>L8</f>
        <v>14</v>
      </c>
      <c r="R7" s="14">
        <f>N9</f>
        <v>6</v>
      </c>
      <c r="S7" s="15" t="s">
        <v>10</v>
      </c>
      <c r="T7" s="16">
        <f>L9</f>
        <v>24</v>
      </c>
      <c r="U7" s="14">
        <f>N10</f>
        <v>22</v>
      </c>
      <c r="V7" s="15" t="s">
        <v>10</v>
      </c>
      <c r="W7" s="16">
        <f>L10</f>
        <v>18</v>
      </c>
      <c r="X7" s="17">
        <f>N11</f>
        <v>0</v>
      </c>
      <c r="Y7" s="18" t="s">
        <v>10</v>
      </c>
      <c r="Z7" s="19">
        <f>L11</f>
        <v>0</v>
      </c>
      <c r="AA7" s="14">
        <f>N12</f>
        <v>25</v>
      </c>
      <c r="AB7" s="15" t="s">
        <v>10</v>
      </c>
      <c r="AC7" s="16">
        <f>L12</f>
        <v>4</v>
      </c>
      <c r="AD7" s="14">
        <f>N13</f>
        <v>25</v>
      </c>
      <c r="AE7" s="15" t="s">
        <v>10</v>
      </c>
      <c r="AF7" s="16">
        <f>L13</f>
        <v>0</v>
      </c>
      <c r="AG7" s="14">
        <f>N14</f>
        <v>25</v>
      </c>
      <c r="AH7" s="15" t="s">
        <v>10</v>
      </c>
      <c r="AI7" s="16">
        <f>L14</f>
        <v>0</v>
      </c>
      <c r="AJ7" s="14">
        <f>N15</f>
        <v>25</v>
      </c>
      <c r="AK7" s="15" t="s">
        <v>10</v>
      </c>
      <c r="AL7" s="20">
        <f>L15</f>
        <v>1</v>
      </c>
      <c r="AM7" s="14">
        <f>N16</f>
        <v>3</v>
      </c>
      <c r="AN7" s="15" t="s">
        <v>10</v>
      </c>
      <c r="AO7" s="16">
        <f>L16</f>
        <v>25</v>
      </c>
      <c r="AP7" s="14">
        <f>N17</f>
        <v>17</v>
      </c>
      <c r="AQ7" s="15" t="s">
        <v>10</v>
      </c>
      <c r="AR7" s="16">
        <f>L17</f>
        <v>0</v>
      </c>
      <c r="AS7" s="21">
        <f>N18</f>
        <v>25</v>
      </c>
      <c r="AT7" s="15" t="s">
        <v>10</v>
      </c>
      <c r="AU7" s="20">
        <f>L18</f>
        <v>5</v>
      </c>
      <c r="AV7" s="22">
        <f>N19</f>
        <v>0</v>
      </c>
      <c r="AW7" s="23" t="s">
        <v>10</v>
      </c>
      <c r="AX7" s="24">
        <f>L19</f>
        <v>0</v>
      </c>
      <c r="AY7" s="25">
        <f>N20</f>
        <v>0</v>
      </c>
      <c r="AZ7" s="26" t="s">
        <v>10</v>
      </c>
      <c r="BA7" s="27">
        <f>L20</f>
        <v>0</v>
      </c>
      <c r="BB7" s="25">
        <f>N21</f>
        <v>0</v>
      </c>
      <c r="BC7" s="26" t="s">
        <v>10</v>
      </c>
      <c r="BD7" s="27">
        <f>L21</f>
        <v>0</v>
      </c>
      <c r="BE7" s="28">
        <f>N22</f>
        <v>0</v>
      </c>
      <c r="BF7" s="29" t="s">
        <v>10</v>
      </c>
      <c r="BG7" s="24">
        <f>L22</f>
        <v>0</v>
      </c>
      <c r="BH7" s="28">
        <f>N23</f>
        <v>0</v>
      </c>
      <c r="BI7" s="29" t="s">
        <v>10</v>
      </c>
      <c r="BJ7" s="24">
        <f>L23</f>
        <v>0</v>
      </c>
      <c r="BK7" s="22">
        <f>N24</f>
        <v>0</v>
      </c>
      <c r="BL7" s="29" t="s">
        <v>10</v>
      </c>
      <c r="BM7" s="24">
        <f>L24</f>
        <v>0</v>
      </c>
      <c r="BN7" s="22">
        <f>N25</f>
        <v>0</v>
      </c>
      <c r="BO7" s="29" t="s">
        <v>10</v>
      </c>
      <c r="BP7" s="24">
        <f>L25</f>
        <v>0</v>
      </c>
      <c r="BQ7" s="22">
        <f>N26</f>
        <v>0</v>
      </c>
      <c r="BR7" s="29" t="s">
        <v>10</v>
      </c>
      <c r="BS7" s="30">
        <f>L26</f>
        <v>0</v>
      </c>
      <c r="BT7" s="22">
        <f>N27</f>
        <v>0</v>
      </c>
      <c r="BU7" s="29" t="s">
        <v>10</v>
      </c>
      <c r="BV7" s="24">
        <f>L27</f>
        <v>0</v>
      </c>
      <c r="BW7" s="22">
        <f>N28</f>
        <v>0</v>
      </c>
      <c r="BX7" s="29" t="s">
        <v>10</v>
      </c>
      <c r="BY7" s="24">
        <f>L28</f>
        <v>0</v>
      </c>
      <c r="BZ7" s="28">
        <f>N29</f>
        <v>0</v>
      </c>
      <c r="CA7" s="29" t="s">
        <v>10</v>
      </c>
      <c r="CB7" s="24">
        <f>L29</f>
        <v>0</v>
      </c>
      <c r="CC7" s="28">
        <f>N30</f>
        <v>0</v>
      </c>
      <c r="CD7" s="29" t="s">
        <v>10</v>
      </c>
      <c r="CE7" s="24">
        <f>L30</f>
        <v>0</v>
      </c>
      <c r="CF7" s="28">
        <f>N31</f>
        <v>0</v>
      </c>
      <c r="CG7" s="29" t="s">
        <v>10</v>
      </c>
      <c r="CH7" s="24">
        <f>L31</f>
        <v>0</v>
      </c>
      <c r="CI7" s="28">
        <f>N32</f>
        <v>0</v>
      </c>
      <c r="CJ7" s="29" t="s">
        <v>10</v>
      </c>
      <c r="CK7" s="24">
        <f>L32</f>
        <v>0</v>
      </c>
      <c r="CL7" s="28">
        <f>N33</f>
        <v>0</v>
      </c>
      <c r="CM7" s="29" t="s">
        <v>10</v>
      </c>
      <c r="CN7" s="24">
        <f>L33</f>
        <v>0</v>
      </c>
      <c r="CO7" s="31">
        <f t="shared" si="0"/>
        <v>20</v>
      </c>
      <c r="CP7" s="32">
        <f>SUM(C7,F7,I7,O7,R7,U7,X7,AA7,AD7,AG7,AJ7,AM7,AP7,CL7,AS7,AV7,AY7,BB7,BE7,BH7,BK7,BN7,BQ7,BT7,BW7,BZ7,CC7,CF7,CI7)</f>
        <v>248</v>
      </c>
      <c r="CQ7" s="33" t="s">
        <v>10</v>
      </c>
      <c r="CR7" s="34">
        <f>SUM(E7,H7,K7,Q7,T7,W7,Z7,AC7,AF7,AI7,AL7,AO7,AR7,CN7,AU7,AX7,BA7,BD7,BG7,BJ7,BM7,BP7,BS7,BV7,BY7,CB7,CE7,CH7,CK7)</f>
        <v>110</v>
      </c>
      <c r="CS7" s="35">
        <f t="shared" si="1"/>
        <v>138</v>
      </c>
      <c r="CT7" s="36">
        <f>IF(poznámky!C1=4,poznámky!A19)+IF(poznámky!C2=4,poznámky!A20)+IF(poznámky!C3=4,poznámky!A21)+IF(poznámky!C4=4,poznámky!A22)+IF(poznámky!C5=4,poznámky!A23)+IF(poznámky!C6=4,poznámky!A24)+IF(poznámky!C7=4,poznámky!A25)+IF(poznámky!C8=4,poznámky!A26)+IF(poznámky!C9=4,poznámky!A27)+IF(poznámky!C10=4,poznámky!A28)+IF(poznámky!C11=4,poznámky!A29)+IF(poznámky!C12=4,poznámky!A30)+IF(poznámky!C13=4,poznámky!A31)+IF(poznámky!C14=4,poznámky!A32)+IF(poznámky!C15=4,poznámky!A33)+IF(poznámky!C16=4,poznámky!A34)+IF(poznámky!C17=4,poznámky!A35)+IF(poznámky!C18=4,poznámky!A36)+IF(poznámky!C19=4,poznámky!A37)+IF(poznámky!C20=4,poznámky!A38)+IF(poznámky!C21=4,poznámky!A39)+IF(poznámky!C22=4,poznámky!A40)+IF(poznámky!C23=4,poznámky!A41)+IF(poznámky!C24=4,poznámky!A42)+IF(poznámky!C25=4,poznámky!A43)+IF(poznámky!C26=4,poznámky!A44)+IF(poznámky!C27=4,poznámky!A45)+IF(poznámky!C28=4,poznámky!A46)+IF(poznámky!C29=4,poznámky!A47)+IF(poznámky!C30=4,poznámky!A48)</f>
        <v>4</v>
      </c>
      <c r="CU7" s="37" t="s">
        <v>11</v>
      </c>
      <c r="CV7" s="38" t="str">
        <f t="shared" si="2"/>
        <v>Jirka J.</v>
      </c>
      <c r="CW7" s="43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+IF(AV7&gt;AX7,2,"0")+IF(AV7=AX7,1)*IF(AV7+AX7=0,0,1)+IF(AY7&gt;BA7,2,"0")+IF(AY7=BA7,1)*IF(AY7+BA7=0,0,1)+IF(BB7&gt;BD7,2,"0")+IF(BB7=BD7,1)*IF(BB7+BD7=0,0,1)</f>
        <v>20</v>
      </c>
      <c r="CX7" s="462"/>
    </row>
    <row r="8" spans="1:102" ht="19.5" customHeight="1" x14ac:dyDescent="0.2">
      <c r="A8" s="12">
        <v>5</v>
      </c>
      <c r="B8" s="13" t="s">
        <v>15</v>
      </c>
      <c r="C8" s="40">
        <v>14</v>
      </c>
      <c r="D8" s="41" t="s">
        <v>10</v>
      </c>
      <c r="E8" s="42">
        <v>23</v>
      </c>
      <c r="F8" s="40">
        <v>25</v>
      </c>
      <c r="G8" s="41" t="s">
        <v>10</v>
      </c>
      <c r="H8" s="42">
        <v>0</v>
      </c>
      <c r="I8" s="40">
        <v>0</v>
      </c>
      <c r="J8" s="41" t="s">
        <v>10</v>
      </c>
      <c r="K8" s="42">
        <v>25</v>
      </c>
      <c r="L8" s="40">
        <v>14</v>
      </c>
      <c r="M8" s="41" t="s">
        <v>10</v>
      </c>
      <c r="N8" s="42">
        <v>16</v>
      </c>
      <c r="O8" s="444"/>
      <c r="P8" s="445"/>
      <c r="Q8" s="446"/>
      <c r="R8" s="14">
        <f>Q9</f>
        <v>24</v>
      </c>
      <c r="S8" s="15" t="s">
        <v>10</v>
      </c>
      <c r="T8" s="16">
        <f>O9</f>
        <v>20</v>
      </c>
      <c r="U8" s="14">
        <f>Q10</f>
        <v>6</v>
      </c>
      <c r="V8" s="15" t="s">
        <v>10</v>
      </c>
      <c r="W8" s="16">
        <f>O10</f>
        <v>25</v>
      </c>
      <c r="X8" s="17">
        <f>Q11</f>
        <v>0</v>
      </c>
      <c r="Y8" s="18" t="s">
        <v>10</v>
      </c>
      <c r="Z8" s="19">
        <f>O11</f>
        <v>0</v>
      </c>
      <c r="AA8" s="14">
        <f>Q12</f>
        <v>25</v>
      </c>
      <c r="AB8" s="15" t="s">
        <v>10</v>
      </c>
      <c r="AC8" s="16">
        <f>O12</f>
        <v>2</v>
      </c>
      <c r="AD8" s="14">
        <f>Q13</f>
        <v>23</v>
      </c>
      <c r="AE8" s="15" t="s">
        <v>10</v>
      </c>
      <c r="AF8" s="16">
        <f>O13</f>
        <v>15</v>
      </c>
      <c r="AG8" s="14">
        <f>Q14</f>
        <v>25</v>
      </c>
      <c r="AH8" s="15" t="s">
        <v>10</v>
      </c>
      <c r="AI8" s="16">
        <f>O14</f>
        <v>4</v>
      </c>
      <c r="AJ8" s="14">
        <f>Q15</f>
        <v>25</v>
      </c>
      <c r="AK8" s="15" t="s">
        <v>10</v>
      </c>
      <c r="AL8" s="20">
        <f>O15</f>
        <v>5</v>
      </c>
      <c r="AM8" s="14">
        <f>Q16</f>
        <v>11</v>
      </c>
      <c r="AN8" s="15" t="s">
        <v>10</v>
      </c>
      <c r="AO8" s="16">
        <f>O16</f>
        <v>20</v>
      </c>
      <c r="AP8" s="14">
        <f>Q17</f>
        <v>25</v>
      </c>
      <c r="AQ8" s="15" t="s">
        <v>10</v>
      </c>
      <c r="AR8" s="16">
        <f>O17</f>
        <v>0</v>
      </c>
      <c r="AS8" s="21">
        <f>Q18</f>
        <v>25</v>
      </c>
      <c r="AT8" s="15" t="s">
        <v>10</v>
      </c>
      <c r="AU8" s="20">
        <f>O18</f>
        <v>0</v>
      </c>
      <c r="AV8" s="22">
        <f>Q19</f>
        <v>0</v>
      </c>
      <c r="AW8" s="23" t="s">
        <v>10</v>
      </c>
      <c r="AX8" s="24">
        <f>O19</f>
        <v>0</v>
      </c>
      <c r="AY8" s="25">
        <f>Q20</f>
        <v>0</v>
      </c>
      <c r="AZ8" s="26" t="s">
        <v>10</v>
      </c>
      <c r="BA8" s="27">
        <f>O20</f>
        <v>0</v>
      </c>
      <c r="BB8" s="25">
        <f>Q21</f>
        <v>0</v>
      </c>
      <c r="BC8" s="26" t="s">
        <v>10</v>
      </c>
      <c r="BD8" s="27">
        <f>O21</f>
        <v>0</v>
      </c>
      <c r="BE8" s="28">
        <f>Q22</f>
        <v>0</v>
      </c>
      <c r="BF8" s="29" t="s">
        <v>10</v>
      </c>
      <c r="BG8" s="24"/>
      <c r="BH8" s="28">
        <f>Q23</f>
        <v>0</v>
      </c>
      <c r="BI8" s="29" t="s">
        <v>10</v>
      </c>
      <c r="BJ8" s="24">
        <f>O23</f>
        <v>0</v>
      </c>
      <c r="BK8" s="22">
        <f>Q24</f>
        <v>0</v>
      </c>
      <c r="BL8" s="29" t="s">
        <v>10</v>
      </c>
      <c r="BM8" s="24">
        <f>O24</f>
        <v>0</v>
      </c>
      <c r="BN8" s="22">
        <f>Q25</f>
        <v>0</v>
      </c>
      <c r="BO8" s="29" t="s">
        <v>10</v>
      </c>
      <c r="BP8" s="24">
        <f>O25</f>
        <v>0</v>
      </c>
      <c r="BQ8" s="22">
        <f>Q26</f>
        <v>0</v>
      </c>
      <c r="BR8" s="29" t="s">
        <v>10</v>
      </c>
      <c r="BS8" s="24">
        <f>O26</f>
        <v>0</v>
      </c>
      <c r="BT8" s="22">
        <f>Q27</f>
        <v>0</v>
      </c>
      <c r="BU8" s="29" t="s">
        <v>10</v>
      </c>
      <c r="BV8" s="30">
        <f>O27</f>
        <v>0</v>
      </c>
      <c r="BW8" s="22">
        <f>Q28</f>
        <v>0</v>
      </c>
      <c r="BX8" s="29" t="s">
        <v>10</v>
      </c>
      <c r="BY8" s="24">
        <f>O28</f>
        <v>0</v>
      </c>
      <c r="BZ8" s="22">
        <f>Q29</f>
        <v>0</v>
      </c>
      <c r="CA8" s="29" t="s">
        <v>10</v>
      </c>
      <c r="CB8" s="24">
        <f>O29</f>
        <v>0</v>
      </c>
      <c r="CC8" s="28">
        <f>Q30</f>
        <v>0</v>
      </c>
      <c r="CD8" s="29" t="s">
        <v>10</v>
      </c>
      <c r="CE8" s="24">
        <f>O30</f>
        <v>0</v>
      </c>
      <c r="CF8" s="28">
        <f>Q31</f>
        <v>0</v>
      </c>
      <c r="CG8" s="29" t="s">
        <v>10</v>
      </c>
      <c r="CH8" s="24">
        <f>O31</f>
        <v>0</v>
      </c>
      <c r="CI8" s="28">
        <f>Q32</f>
        <v>0</v>
      </c>
      <c r="CJ8" s="29" t="s">
        <v>10</v>
      </c>
      <c r="CK8" s="24">
        <f>O32</f>
        <v>0</v>
      </c>
      <c r="CL8" s="28">
        <f>Q33</f>
        <v>0</v>
      </c>
      <c r="CM8" s="29" t="s">
        <v>10</v>
      </c>
      <c r="CN8" s="24">
        <f>O33</f>
        <v>0</v>
      </c>
      <c r="CO8" s="31">
        <f t="shared" si="0"/>
        <v>16</v>
      </c>
      <c r="CP8" s="32">
        <f>SUM(C8,F8,I8,L8,R8,U8,X8,AA8,AD8,AG8,AJ8,AM8,AP8,CL8,AS8,AV8,AY8,BB8,BE8,BH8,BK8,BN8,BQ8,BT8,BW8,BZ8,CC8,CF8,CI8)</f>
        <v>242</v>
      </c>
      <c r="CQ8" s="33" t="s">
        <v>10</v>
      </c>
      <c r="CR8" s="34">
        <f>SUM(E8,H8,K8,N8,T8,W8,Z8,AC8,AF8,AI8,AL8,AO8,AR8,CN8,AU8,AX8,BA8,BD8,BG8,BJ8,BM8,BP8,BS8,BV8,BY8,CB8,CE8,CH8,CK8)</f>
        <v>155</v>
      </c>
      <c r="CS8" s="35">
        <f t="shared" si="1"/>
        <v>87</v>
      </c>
      <c r="CT8" s="36">
        <f>IF(poznámky!C1=5,poznámky!A19)+IF(poznámky!C2=5,poznámky!A20)+IF(poznámky!C3=5,poznámky!A21)+IF(poznámky!C4=5,poznámky!A22)+IF(poznámky!C5=5,poznámky!A23)+IF(poznámky!C6=5,poznámky!A24)+IF(poznámky!C7=5,poznámky!A25)+IF(poznámky!C8=5,poznámky!A26)+IF(poznámky!C9=5,poznámky!A27)+IF(poznámky!C10=5,poznámky!A28)+IF(poznámky!C11=5,poznámky!A29)+IF(poznámky!C12=5,poznámky!A30)+IF(poznámky!C13=5,poznámky!A31)+IF(poznámky!C14=5,poznámky!A32)+IF(poznámky!C15=5,poznámky!A33)+IF(poznámky!C16=5,poznámky!A34)+IF(poznámky!C17=5,poznámky!A35)+IF(poznámky!C18=5,poznámky!A36)+IF(poznámky!C19=5,poznámky!A37)+IF(poznámky!C20=5,poznámky!A38)+IF(poznámky!C21=5,poznámky!A39)+IF(poznámky!C22=5,poznámky!A40)+IF(poznámky!C23=5,poznámky!A41)+IF(poznámky!C24=5,poznámky!A42)+IF(poznámky!C25=5,poznámky!A43)+IF(poznámky!C26=5,poznámky!A44)+IF(poznámky!C27=5,poznámky!A45)+IF(poznámky!C28=5,poznámky!A46)+IF(poznámky!C29=5,poznámky!A47)+IF(poznámky!C30=5,poznámky!A48)</f>
        <v>7</v>
      </c>
      <c r="CU8" s="37" t="s">
        <v>11</v>
      </c>
      <c r="CV8" s="38" t="str">
        <f t="shared" si="2"/>
        <v>Romana K.</v>
      </c>
      <c r="CW8" s="43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+IF(AV8&gt;AX8,2,"0")+IF(AV8=AX8,1)*IF(AV8+AX8=0,0,1)+IF(AY8&gt;BA8,2,"0")+IF(AY8=BA8,1)*IF(AY8+BA8=0,0,1)+IF(BB8&gt;BD8,2,"0")+IF(BB8=BD8,1)*IF(BB8+BD8=0,0,1)</f>
        <v>16</v>
      </c>
      <c r="CX8" s="462"/>
    </row>
    <row r="9" spans="1:102" ht="19.5" customHeight="1" x14ac:dyDescent="0.2">
      <c r="A9" s="12">
        <v>6</v>
      </c>
      <c r="B9" s="13" t="s">
        <v>16</v>
      </c>
      <c r="C9" s="40">
        <v>13</v>
      </c>
      <c r="D9" s="41" t="s">
        <v>10</v>
      </c>
      <c r="E9" s="42">
        <v>24</v>
      </c>
      <c r="F9" s="40">
        <v>25</v>
      </c>
      <c r="G9" s="41" t="s">
        <v>10</v>
      </c>
      <c r="H9" s="42">
        <v>0</v>
      </c>
      <c r="I9" s="40">
        <v>25</v>
      </c>
      <c r="J9" s="41" t="s">
        <v>10</v>
      </c>
      <c r="K9" s="42">
        <v>0</v>
      </c>
      <c r="L9" s="40">
        <v>24</v>
      </c>
      <c r="M9" s="41" t="s">
        <v>10</v>
      </c>
      <c r="N9" s="42">
        <v>6</v>
      </c>
      <c r="O9" s="40">
        <v>20</v>
      </c>
      <c r="P9" s="41" t="s">
        <v>10</v>
      </c>
      <c r="Q9" s="42">
        <v>24</v>
      </c>
      <c r="R9" s="444"/>
      <c r="S9" s="445"/>
      <c r="T9" s="446"/>
      <c r="U9" s="14">
        <f>T10</f>
        <v>25</v>
      </c>
      <c r="V9" s="15" t="s">
        <v>10</v>
      </c>
      <c r="W9" s="16">
        <f>R10</f>
        <v>5</v>
      </c>
      <c r="X9" s="17">
        <f>T11</f>
        <v>0</v>
      </c>
      <c r="Y9" s="18" t="s">
        <v>10</v>
      </c>
      <c r="Z9" s="19">
        <f>R11</f>
        <v>0</v>
      </c>
      <c r="AA9" s="14">
        <f>T12</f>
        <v>25</v>
      </c>
      <c r="AB9" s="15" t="s">
        <v>10</v>
      </c>
      <c r="AC9" s="16">
        <f>R12</f>
        <v>0</v>
      </c>
      <c r="AD9" s="14">
        <f>T13</f>
        <v>25</v>
      </c>
      <c r="AE9" s="15" t="s">
        <v>10</v>
      </c>
      <c r="AF9" s="16">
        <f>R13</f>
        <v>4</v>
      </c>
      <c r="AG9" s="14">
        <f>T14</f>
        <v>25</v>
      </c>
      <c r="AH9" s="15" t="s">
        <v>10</v>
      </c>
      <c r="AI9" s="16">
        <f>R14</f>
        <v>1</v>
      </c>
      <c r="AJ9" s="14">
        <f>T15</f>
        <v>25</v>
      </c>
      <c r="AK9" s="15" t="s">
        <v>10</v>
      </c>
      <c r="AL9" s="20">
        <f>R15</f>
        <v>0</v>
      </c>
      <c r="AM9" s="14">
        <f>T16</f>
        <v>25</v>
      </c>
      <c r="AN9" s="15" t="s">
        <v>10</v>
      </c>
      <c r="AO9" s="20">
        <f>R16</f>
        <v>12</v>
      </c>
      <c r="AP9" s="14">
        <f>T17</f>
        <v>25</v>
      </c>
      <c r="AQ9" s="15" t="s">
        <v>10</v>
      </c>
      <c r="AR9" s="16">
        <f>R17</f>
        <v>1</v>
      </c>
      <c r="AS9" s="21">
        <f>T18</f>
        <v>25</v>
      </c>
      <c r="AT9" s="15" t="s">
        <v>10</v>
      </c>
      <c r="AU9" s="20">
        <f>R18</f>
        <v>0</v>
      </c>
      <c r="AV9" s="22">
        <f>T19</f>
        <v>0</v>
      </c>
      <c r="AW9" s="23" t="s">
        <v>10</v>
      </c>
      <c r="AX9" s="24">
        <f>R19</f>
        <v>0</v>
      </c>
      <c r="AY9" s="25">
        <f>T20</f>
        <v>0</v>
      </c>
      <c r="AZ9" s="26" t="s">
        <v>10</v>
      </c>
      <c r="BA9" s="27">
        <f>R20</f>
        <v>0</v>
      </c>
      <c r="BB9" s="25">
        <f>T21</f>
        <v>0</v>
      </c>
      <c r="BC9" s="26" t="s">
        <v>10</v>
      </c>
      <c r="BD9" s="27">
        <f>R21</f>
        <v>0</v>
      </c>
      <c r="BE9" s="28">
        <f>T22</f>
        <v>0</v>
      </c>
      <c r="BF9" s="29" t="s">
        <v>10</v>
      </c>
      <c r="BG9" s="24">
        <f>R22</f>
        <v>0</v>
      </c>
      <c r="BH9" s="28">
        <f>T23</f>
        <v>0</v>
      </c>
      <c r="BI9" s="29" t="s">
        <v>10</v>
      </c>
      <c r="BJ9" s="24">
        <f>R23</f>
        <v>0</v>
      </c>
      <c r="BK9" s="22">
        <f>T24</f>
        <v>0</v>
      </c>
      <c r="BL9" s="29" t="s">
        <v>10</v>
      </c>
      <c r="BM9" s="24">
        <f>R24</f>
        <v>0</v>
      </c>
      <c r="BN9" s="22">
        <f>T25</f>
        <v>0</v>
      </c>
      <c r="BO9" s="29" t="s">
        <v>10</v>
      </c>
      <c r="BP9" s="24">
        <f>R25</f>
        <v>0</v>
      </c>
      <c r="BQ9" s="22">
        <f>T26</f>
        <v>0</v>
      </c>
      <c r="BR9" s="29" t="s">
        <v>10</v>
      </c>
      <c r="BS9" s="24">
        <f>R26</f>
        <v>0</v>
      </c>
      <c r="BT9" s="22">
        <f>T27</f>
        <v>0</v>
      </c>
      <c r="BU9" s="29" t="s">
        <v>10</v>
      </c>
      <c r="BV9" s="24">
        <f>R27</f>
        <v>0</v>
      </c>
      <c r="BW9" s="22">
        <f>T28</f>
        <v>0</v>
      </c>
      <c r="BX9" s="29" t="s">
        <v>10</v>
      </c>
      <c r="BY9" s="30">
        <f>R28</f>
        <v>0</v>
      </c>
      <c r="BZ9" s="22">
        <f>T29</f>
        <v>0</v>
      </c>
      <c r="CA9" s="29" t="s">
        <v>10</v>
      </c>
      <c r="CB9" s="24">
        <f>R29</f>
        <v>0</v>
      </c>
      <c r="CC9" s="22">
        <f>T30</f>
        <v>0</v>
      </c>
      <c r="CD9" s="29" t="s">
        <v>10</v>
      </c>
      <c r="CE9" s="24">
        <f>R30</f>
        <v>0</v>
      </c>
      <c r="CF9" s="28">
        <f>T31</f>
        <v>0</v>
      </c>
      <c r="CG9" s="29" t="s">
        <v>10</v>
      </c>
      <c r="CH9" s="24">
        <f>R31</f>
        <v>0</v>
      </c>
      <c r="CI9" s="28">
        <f>T32</f>
        <v>0</v>
      </c>
      <c r="CJ9" s="29" t="s">
        <v>10</v>
      </c>
      <c r="CK9" s="24">
        <f>R32</f>
        <v>0</v>
      </c>
      <c r="CL9" s="28">
        <f>T33</f>
        <v>0</v>
      </c>
      <c r="CM9" s="29" t="s">
        <v>10</v>
      </c>
      <c r="CN9" s="24">
        <f>R33</f>
        <v>0</v>
      </c>
      <c r="CO9" s="31">
        <f t="shared" si="0"/>
        <v>22</v>
      </c>
      <c r="CP9" s="32">
        <f>SUM(C9,F9,I9,L9,O9,U9,X9,AA9,AD9,AG9,AJ9,AM9,AP9,CL9,AS9,AV9,AY9,BB9,BE9,BH9,BK9,BN9,BQ9,BT9,BW9,BZ9,CC9,CF9,CI9)</f>
        <v>307</v>
      </c>
      <c r="CQ9" s="33" t="s">
        <v>10</v>
      </c>
      <c r="CR9" s="34">
        <f>SUM(E9,H9,K9,N9,Q9,W9,Z9,AC9,AF9,AI9,AL9,AO9,AR9,CN9,AU9,AX9,BA9,BD9,BG9,BJ9,BM9,BP9,BS9,BV9,BY9,CB9,CE9,CH9,CK9)</f>
        <v>77</v>
      </c>
      <c r="CS9" s="35">
        <f t="shared" si="1"/>
        <v>230</v>
      </c>
      <c r="CT9" s="36">
        <f>IF(poznámky!C1=6,poznámky!A19)+IF(poznámky!C2=6,poznámky!A20)+IF(poznámky!C3=6,poznámky!A21)+IF(poznámky!C4=6,poznámky!A22)+IF(poznámky!C5=6,poznámky!A23)+IF(poznámky!C6=6,poznámky!A24)+IF(poznámky!C7=6,poznámky!A25)+IF(poznámky!C8=6,poznámky!A26)+IF(poznámky!C9=6,poznámky!A27)+IF(poznámky!C10=6,poznámky!A28)+IF(poznámky!C11=6,poznámky!A29)+IF(poznámky!C12=6,poznámky!A30)+IF(poznámky!C13=6,poznámky!A31)+IF(poznámky!C14=6,poznámky!A32)+IF(poznámky!C15=6,poznámky!A33)+IF(poznámky!C16=6,poznámky!A34)+IF(poznámky!C17=6,poznámky!A35)+IF(poznámky!C18=6,poznámky!A36)+IF(poznámky!C19=6,poznámky!A37)+IF(poznámky!C20=6,poznámky!A38)+IF(poznámky!C21=6,poznámky!A39)+IF(poznámky!C22=6,poznámky!A40)+IF(poznámky!C23=6,poznámky!A41)+IF(poznámky!C24=6,poznámky!A42)+IF(poznámky!C25=6,poznámky!A43)+IF(poznámky!C26=6,poznámky!A44)+IF(poznámky!C27=6,poznámky!A45)+IF(poznámky!C28=6,poznámky!A46)+IF(poznámky!C29=6,poznámky!A47)+IF(poznámky!C30=6,poznámky!A48)</f>
        <v>3</v>
      </c>
      <c r="CU9" s="37" t="s">
        <v>11</v>
      </c>
      <c r="CV9" s="38" t="str">
        <f t="shared" si="2"/>
        <v>Tadeáš M.</v>
      </c>
      <c r="CW9" s="43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+IF(AV9&gt;AX9,2,"0")+IF(AV9=AX9,1)*IF(AV9+AX9=0,0,1)+IF(AY9&gt;BA9,2,"0")+IF(AY9=BA9,1)*IF(AY9+BA9=0,0,1)+IF(BB9&gt;BD9,2,"0")+IF(BB9=BD9,1)*IF(BB9+BD9=0,0,1)</f>
        <v>22</v>
      </c>
      <c r="CX9" s="462"/>
    </row>
    <row r="10" spans="1:102" ht="19.5" customHeight="1" x14ac:dyDescent="0.2">
      <c r="A10" s="12">
        <v>7</v>
      </c>
      <c r="B10" s="13" t="s">
        <v>17</v>
      </c>
      <c r="C10" s="40">
        <v>4</v>
      </c>
      <c r="D10" s="41" t="s">
        <v>10</v>
      </c>
      <c r="E10" s="42">
        <v>25</v>
      </c>
      <c r="F10" s="40">
        <v>25</v>
      </c>
      <c r="G10" s="41" t="s">
        <v>10</v>
      </c>
      <c r="H10" s="42">
        <v>0</v>
      </c>
      <c r="I10" s="40">
        <v>18</v>
      </c>
      <c r="J10" s="41" t="s">
        <v>10</v>
      </c>
      <c r="K10" s="42">
        <v>20</v>
      </c>
      <c r="L10" s="40">
        <v>18</v>
      </c>
      <c r="M10" s="41" t="s">
        <v>10</v>
      </c>
      <c r="N10" s="42">
        <v>22</v>
      </c>
      <c r="O10" s="44">
        <v>25</v>
      </c>
      <c r="P10" s="47" t="s">
        <v>10</v>
      </c>
      <c r="Q10" s="46">
        <v>6</v>
      </c>
      <c r="R10" s="40">
        <v>5</v>
      </c>
      <c r="S10" s="41" t="s">
        <v>10</v>
      </c>
      <c r="T10" s="42">
        <v>25</v>
      </c>
      <c r="U10" s="444"/>
      <c r="V10" s="445"/>
      <c r="W10" s="446"/>
      <c r="X10" s="17">
        <f>W11</f>
        <v>0</v>
      </c>
      <c r="Y10" s="18" t="s">
        <v>10</v>
      </c>
      <c r="Z10" s="19">
        <f>U11</f>
        <v>0</v>
      </c>
      <c r="AA10" s="14">
        <f>W12</f>
        <v>25</v>
      </c>
      <c r="AB10" s="15" t="s">
        <v>10</v>
      </c>
      <c r="AC10" s="16">
        <f>U12</f>
        <v>9</v>
      </c>
      <c r="AD10" s="14">
        <f>W13</f>
        <v>25</v>
      </c>
      <c r="AE10" s="15" t="s">
        <v>10</v>
      </c>
      <c r="AF10" s="16">
        <f>U13</f>
        <v>0</v>
      </c>
      <c r="AG10" s="14">
        <f>W14</f>
        <v>25</v>
      </c>
      <c r="AH10" s="15" t="s">
        <v>10</v>
      </c>
      <c r="AI10" s="16">
        <f>U14</f>
        <v>5</v>
      </c>
      <c r="AJ10" s="14">
        <f>W15</f>
        <v>25</v>
      </c>
      <c r="AK10" s="15" t="s">
        <v>10</v>
      </c>
      <c r="AL10" s="20">
        <f>U15</f>
        <v>3</v>
      </c>
      <c r="AM10" s="14">
        <f>W16</f>
        <v>7</v>
      </c>
      <c r="AN10" s="15" t="s">
        <v>10</v>
      </c>
      <c r="AO10" s="20">
        <f>U16</f>
        <v>21</v>
      </c>
      <c r="AP10" s="14">
        <f>W17</f>
        <v>25</v>
      </c>
      <c r="AQ10" s="15" t="s">
        <v>10</v>
      </c>
      <c r="AR10" s="16">
        <f>U17</f>
        <v>1</v>
      </c>
      <c r="AS10" s="21">
        <f>W18</f>
        <v>25</v>
      </c>
      <c r="AT10" s="15" t="s">
        <v>10</v>
      </c>
      <c r="AU10" s="20">
        <f>U18</f>
        <v>0</v>
      </c>
      <c r="AV10" s="22">
        <f>W19</f>
        <v>0</v>
      </c>
      <c r="AW10" s="23" t="s">
        <v>10</v>
      </c>
      <c r="AX10" s="24">
        <f>U19</f>
        <v>0</v>
      </c>
      <c r="AY10" s="25">
        <f>W20</f>
        <v>0</v>
      </c>
      <c r="AZ10" s="26" t="s">
        <v>10</v>
      </c>
      <c r="BA10" s="27">
        <f>U20</f>
        <v>0</v>
      </c>
      <c r="BB10" s="25">
        <f>W21</f>
        <v>0</v>
      </c>
      <c r="BC10" s="26" t="s">
        <v>10</v>
      </c>
      <c r="BD10" s="27">
        <f>U21</f>
        <v>0</v>
      </c>
      <c r="BE10" s="28">
        <f>W22</f>
        <v>0</v>
      </c>
      <c r="BF10" s="29" t="s">
        <v>10</v>
      </c>
      <c r="BG10" s="24">
        <f>U22</f>
        <v>0</v>
      </c>
      <c r="BH10" s="28">
        <f>W23</f>
        <v>0</v>
      </c>
      <c r="BI10" s="29" t="s">
        <v>10</v>
      </c>
      <c r="BJ10" s="24">
        <f>U23</f>
        <v>0</v>
      </c>
      <c r="BK10" s="22">
        <f>W24</f>
        <v>0</v>
      </c>
      <c r="BL10" s="29" t="s">
        <v>10</v>
      </c>
      <c r="BM10" s="24">
        <f>U24</f>
        <v>0</v>
      </c>
      <c r="BN10" s="22">
        <f>W25</f>
        <v>0</v>
      </c>
      <c r="BO10" s="29" t="s">
        <v>10</v>
      </c>
      <c r="BP10" s="24">
        <f>U25</f>
        <v>0</v>
      </c>
      <c r="BQ10" s="22">
        <f>W26</f>
        <v>0</v>
      </c>
      <c r="BR10" s="29" t="s">
        <v>10</v>
      </c>
      <c r="BS10" s="24">
        <f>U26</f>
        <v>0</v>
      </c>
      <c r="BT10" s="22">
        <f>W27</f>
        <v>0</v>
      </c>
      <c r="BU10" s="29" t="s">
        <v>10</v>
      </c>
      <c r="BV10" s="24">
        <f>U27</f>
        <v>0</v>
      </c>
      <c r="BW10" s="22">
        <f>W28</f>
        <v>0</v>
      </c>
      <c r="BX10" s="29" t="s">
        <v>10</v>
      </c>
      <c r="BY10" s="24">
        <f>U28</f>
        <v>0</v>
      </c>
      <c r="BZ10" s="22">
        <f>W29</f>
        <v>0</v>
      </c>
      <c r="CA10" s="29" t="s">
        <v>10</v>
      </c>
      <c r="CB10" s="30">
        <f>U29</f>
        <v>0</v>
      </c>
      <c r="CC10" s="22">
        <f>W30</f>
        <v>0</v>
      </c>
      <c r="CD10" s="29" t="s">
        <v>10</v>
      </c>
      <c r="CE10" s="24">
        <f>U30</f>
        <v>0</v>
      </c>
      <c r="CF10" s="22">
        <f>W31</f>
        <v>0</v>
      </c>
      <c r="CG10" s="29" t="s">
        <v>10</v>
      </c>
      <c r="CH10" s="24">
        <f>U31</f>
        <v>0</v>
      </c>
      <c r="CI10" s="28">
        <f>W32</f>
        <v>0</v>
      </c>
      <c r="CJ10" s="29" t="s">
        <v>10</v>
      </c>
      <c r="CK10" s="24">
        <f>U32</f>
        <v>0</v>
      </c>
      <c r="CL10" s="28">
        <f>W33</f>
        <v>0</v>
      </c>
      <c r="CM10" s="29" t="s">
        <v>10</v>
      </c>
      <c r="CN10" s="24">
        <f>U33</f>
        <v>0</v>
      </c>
      <c r="CO10" s="31">
        <f t="shared" si="0"/>
        <v>16</v>
      </c>
      <c r="CP10" s="32">
        <f>SUM(C10,F10,I10,L10,O10,R10,X10,AA10,AD10,AG10,AJ10,AM10,AP10,CL10,AS10,AV10,AY10,BB10,BE10,BH10,BK10,BN10,BQ10,BT10,BW10,BZ10,CC10,CF10,CI10)</f>
        <v>252</v>
      </c>
      <c r="CQ10" s="33" t="s">
        <v>10</v>
      </c>
      <c r="CR10" s="34">
        <f>SUM(E10,H10,K10,N10,Q10,T10,Z10,AC10,AF10,AI10,AL10,AO10,AR10,CN10,AU10,AX10,BA10,BD10,BG10,BJ10,BM10,BP10,BS10,BV10,BY10,CB10,CE10,CH10,CK10)</f>
        <v>137</v>
      </c>
      <c r="CS10" s="35">
        <f t="shared" si="1"/>
        <v>115</v>
      </c>
      <c r="CT10" s="36">
        <f>IF(poznámky!C1=7,poznámky!A19)+IF(poznámky!C2=7,poznámky!A20)+IF(poznámky!C3=7,poznámky!A21)+IF(poznámky!C4=7,poznámky!A22)+IF(poznámky!C5=7,poznámky!A23)+IF(poznámky!C6=7,poznámky!A24)+IF(poznámky!C7=7,poznámky!A25)+IF(poznámky!C8=7,poznámky!A26)+IF(poznámky!C9=7,poznámky!A27)+IF(poznámky!C10=7,poznámky!A28)+IF(poznámky!C11=7,poznámky!A29)+IF(poznámky!C12=7,poznámky!A30)+IF(poznámky!C13=7,poznámky!A31)+IF(poznámky!C14=7,poznámky!A32)+IF(poznámky!C15=7,poznámky!A33)+IF(poznámky!C16=7,poznámky!A34)+IF(poznámky!C17=7,poznámky!A35)+IF(poznámky!C18=7,poznámky!A36)+IF(poznámky!C19=7,poznámky!A37)+IF(poznámky!C20=7,poznámky!A38)+IF(poznámky!C21=7,poznámky!A39)+IF(poznámky!C22=7,poznámky!A40)+IF(poznámky!C23=7,poznámky!A41)+IF(poznámky!C24=7,poznámky!A42)+IF(poznámky!C25=7,poznámky!A43)+IF(poznámky!C26=7,poznámky!A44)+IF(poznámky!C27=7,poznámky!A45)+IF(poznámky!C28=7,poznámky!A46)+IF(poznámky!C29=7,poznámky!A47)+IF(poznámky!C30=7,poznámky!A48)</f>
        <v>6</v>
      </c>
      <c r="CU10" s="37" t="s">
        <v>11</v>
      </c>
      <c r="CV10" s="38" t="str">
        <f t="shared" si="2"/>
        <v>Tomáš Ch.</v>
      </c>
      <c r="CW10" s="43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+IF(AV10&gt;AX10,2,"0")+IF(AV10=AX10,1)*IF(AV10+AX10=0,0,1)+IF(AY10&gt;BA10,2,"0")+IF(AY10=BA10,1)*IF(AY10+BA10=0,0,1)+IF(BB10&gt;BD10,2,"0")+IF(BB10=BD10,1)*IF(BB10+BD10=0,0,1)</f>
        <v>16</v>
      </c>
      <c r="CX10" s="462"/>
    </row>
    <row r="11" spans="1:102" ht="19.5" customHeight="1" x14ac:dyDescent="0.2">
      <c r="A11" s="12">
        <v>8</v>
      </c>
      <c r="B11" s="48" t="s">
        <v>18</v>
      </c>
      <c r="C11" s="17"/>
      <c r="D11" s="18" t="s">
        <v>10</v>
      </c>
      <c r="E11" s="19"/>
      <c r="F11" s="17"/>
      <c r="G11" s="18" t="s">
        <v>10</v>
      </c>
      <c r="H11" s="19"/>
      <c r="I11" s="17"/>
      <c r="J11" s="18" t="s">
        <v>10</v>
      </c>
      <c r="K11" s="19"/>
      <c r="L11" s="17"/>
      <c r="M11" s="18" t="s">
        <v>10</v>
      </c>
      <c r="N11" s="19"/>
      <c r="O11" s="49"/>
      <c r="P11" s="18" t="s">
        <v>10</v>
      </c>
      <c r="Q11" s="50"/>
      <c r="R11" s="17"/>
      <c r="S11" s="18" t="s">
        <v>10</v>
      </c>
      <c r="T11" s="19"/>
      <c r="U11" s="17"/>
      <c r="V11" s="18" t="s">
        <v>10</v>
      </c>
      <c r="W11" s="19"/>
      <c r="X11" s="451"/>
      <c r="Y11" s="445"/>
      <c r="Z11" s="446"/>
      <c r="AA11" s="17">
        <f>Z12</f>
        <v>0</v>
      </c>
      <c r="AB11" s="18" t="s">
        <v>10</v>
      </c>
      <c r="AC11" s="19">
        <f>X12</f>
        <v>0</v>
      </c>
      <c r="AD11" s="17">
        <f>Z13</f>
        <v>0</v>
      </c>
      <c r="AE11" s="18" t="s">
        <v>10</v>
      </c>
      <c r="AF11" s="19">
        <f>X13</f>
        <v>0</v>
      </c>
      <c r="AG11" s="17">
        <f>Z14</f>
        <v>0</v>
      </c>
      <c r="AH11" s="18" t="s">
        <v>10</v>
      </c>
      <c r="AI11" s="19">
        <f>X14</f>
        <v>0</v>
      </c>
      <c r="AJ11" s="17">
        <f>Z15</f>
        <v>0</v>
      </c>
      <c r="AK11" s="18" t="s">
        <v>10</v>
      </c>
      <c r="AL11" s="51">
        <f>X15</f>
        <v>0</v>
      </c>
      <c r="AM11" s="17">
        <f>Z16</f>
        <v>0</v>
      </c>
      <c r="AN11" s="18" t="s">
        <v>10</v>
      </c>
      <c r="AO11" s="51">
        <f>X16</f>
        <v>0</v>
      </c>
      <c r="AP11" s="17">
        <f>Z17</f>
        <v>0</v>
      </c>
      <c r="AQ11" s="18" t="s">
        <v>10</v>
      </c>
      <c r="AR11" s="19">
        <f>X17</f>
        <v>0</v>
      </c>
      <c r="AS11" s="52">
        <f>Z18</f>
        <v>0</v>
      </c>
      <c r="AT11" s="18" t="s">
        <v>10</v>
      </c>
      <c r="AU11" s="51">
        <f>X18</f>
        <v>0</v>
      </c>
      <c r="AV11" s="22">
        <f>Z19</f>
        <v>0</v>
      </c>
      <c r="AW11" s="23" t="s">
        <v>10</v>
      </c>
      <c r="AX11" s="24">
        <f>X19</f>
        <v>0</v>
      </c>
      <c r="AY11" s="25">
        <f>Z20</f>
        <v>0</v>
      </c>
      <c r="AZ11" s="26" t="s">
        <v>10</v>
      </c>
      <c r="BA11" s="27">
        <f>X20</f>
        <v>0</v>
      </c>
      <c r="BB11" s="25">
        <f>Z21</f>
        <v>0</v>
      </c>
      <c r="BC11" s="26" t="s">
        <v>10</v>
      </c>
      <c r="BD11" s="27">
        <f>X21</f>
        <v>0</v>
      </c>
      <c r="BE11" s="28">
        <f>Z22</f>
        <v>0</v>
      </c>
      <c r="BF11" s="29" t="s">
        <v>10</v>
      </c>
      <c r="BG11" s="24">
        <f>X22</f>
        <v>0</v>
      </c>
      <c r="BH11" s="28">
        <f>Z23</f>
        <v>0</v>
      </c>
      <c r="BI11" s="29" t="s">
        <v>10</v>
      </c>
      <c r="BJ11" s="24">
        <f>X23</f>
        <v>0</v>
      </c>
      <c r="BK11" s="22">
        <f>Z24</f>
        <v>0</v>
      </c>
      <c r="BL11" s="29" t="s">
        <v>10</v>
      </c>
      <c r="BM11" s="24">
        <f>X24</f>
        <v>0</v>
      </c>
      <c r="BN11" s="22">
        <f>Z25</f>
        <v>0</v>
      </c>
      <c r="BO11" s="29" t="s">
        <v>10</v>
      </c>
      <c r="BP11" s="24">
        <f>X25</f>
        <v>0</v>
      </c>
      <c r="BQ11" s="22">
        <f>Z26</f>
        <v>0</v>
      </c>
      <c r="BR11" s="29" t="s">
        <v>10</v>
      </c>
      <c r="BS11" s="24">
        <f>X26</f>
        <v>0</v>
      </c>
      <c r="BT11" s="22">
        <f>Z27</f>
        <v>0</v>
      </c>
      <c r="BU11" s="29" t="s">
        <v>10</v>
      </c>
      <c r="BV11" s="24">
        <f>X27</f>
        <v>0</v>
      </c>
      <c r="BW11" s="22">
        <f>Z28</f>
        <v>0</v>
      </c>
      <c r="BX11" s="29" t="s">
        <v>10</v>
      </c>
      <c r="BY11" s="24">
        <f>X28</f>
        <v>0</v>
      </c>
      <c r="BZ11" s="22">
        <f>Z29</f>
        <v>0</v>
      </c>
      <c r="CA11" s="29" t="s">
        <v>10</v>
      </c>
      <c r="CB11" s="24">
        <f>X29</f>
        <v>0</v>
      </c>
      <c r="CC11" s="22">
        <f>Z30</f>
        <v>0</v>
      </c>
      <c r="CD11" s="29" t="s">
        <v>10</v>
      </c>
      <c r="CE11" s="30">
        <f>X30</f>
        <v>0</v>
      </c>
      <c r="CF11" s="22">
        <f>Z31</f>
        <v>0</v>
      </c>
      <c r="CG11" s="29" t="s">
        <v>10</v>
      </c>
      <c r="CH11" s="24">
        <f>X31</f>
        <v>0</v>
      </c>
      <c r="CI11" s="22">
        <f>Z32</f>
        <v>0</v>
      </c>
      <c r="CJ11" s="29" t="s">
        <v>10</v>
      </c>
      <c r="CK11" s="24">
        <f>X32</f>
        <v>0</v>
      </c>
      <c r="CL11" s="28">
        <f>Z33</f>
        <v>0</v>
      </c>
      <c r="CM11" s="29" t="s">
        <v>10</v>
      </c>
      <c r="CN11" s="24">
        <f>X33</f>
        <v>0</v>
      </c>
      <c r="CO11" s="31">
        <f t="shared" si="0"/>
        <v>0</v>
      </c>
      <c r="CP11" s="32">
        <f>SUM(C11,F11,I11,L11,O11,R11,U11,AA11,AD11,AG11,AJ11,AM11,AP11,CL11,AS11,AV11,AY11,BB11,BE11,BH11,BK11,BN11,BQ11,BT11,BW11,BZ11,CC11,CF11,CI11)</f>
        <v>0</v>
      </c>
      <c r="CQ11" s="33" t="s">
        <v>10</v>
      </c>
      <c r="CR11" s="34">
        <f>SUM(E11,H11,K11,N11,Q11,T11,W11,AC11,AF11,AI11,AL11,AO11,AR11,CN11,AU11,AX11,BA11,BD11,BG11,BJ11,BM11,BP11,BS11,BV11,BY11,CB11,CE11,CH11,CK11)</f>
        <v>0</v>
      </c>
      <c r="CS11" s="35">
        <f t="shared" si="1"/>
        <v>0</v>
      </c>
      <c r="CT11" s="36">
        <f>IF(poznámky!C1=8,poznámky!A19)+IF(poznámky!C2=8,poznámky!A20)+IF(poznámky!C3=8,poznámky!A21)+IF(poznámky!C4=8,poznámky!A22)+IF(poznámky!C5=8,poznámky!A23)+IF(poznámky!C6=8,poznámky!A24)+IF(poznámky!C7=8,poznámky!A25)+IF(poznámky!C8=8,poznámky!A26)+IF(poznámky!C9=8,poznámky!A27)+IF(poznámky!C10=8,poznámky!A28)+IF(poznámky!C11=8,poznámky!A29)+IF(poznámky!C12=8,poznámky!A30)+IF(poznámky!C13=8,poznámky!A31)+IF(poznámky!C14=8,poznámky!A32)+IF(poznámky!C15=8,poznámky!A33)+IF(poznámky!C16=8,poznámky!A34)+IF(poznámky!C17=8,poznámky!A35)+IF(poznámky!C18=8,poznámky!A36)+IF(poznámky!C19=8,poznámky!A37)+IF(poznámky!C20=8,poznámky!A38)+IF(poznámky!C21=8,poznámky!A39)+IF(poznámky!C22=8,poznámky!A40)+IF(poznámky!C23=8,poznámky!A41)+IF(poznámky!C24=8,poznámky!A42)+IF(poznámky!C25=8,poznámky!A43)+IF(poznámky!C26=8,poznámky!A44)+IF(poznámky!C27=8,poznámky!A45)+IF(poznámky!C28=8,poznámky!A46)+IF(poznámky!C29=8,poznámky!A47)+IF(poznámky!C30=8,poznámky!A48)</f>
        <v>15</v>
      </c>
      <c r="CU11" s="37" t="s">
        <v>11</v>
      </c>
      <c r="CV11" s="38" t="str">
        <f t="shared" si="2"/>
        <v>Ondřej Ch.</v>
      </c>
      <c r="CW11" s="43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+IF(AV11&gt;AX11,2,"0")+IF(AV11=AX11,1)*IF(AV11+AX11=0,0,1)+IF(AY11&gt;BA11,2,"0")+IF(AY11=BA11,1)*IF(AY11+BA11=0,0,1)+IF(BB11&gt;BD11,2,"0")+IF(BB11=BD11,1)*IF(BB11+BD11=0,0,1)</f>
        <v>0</v>
      </c>
      <c r="CX11" s="462"/>
    </row>
    <row r="12" spans="1:102" ht="19.5" customHeight="1" x14ac:dyDescent="0.2">
      <c r="A12" s="12">
        <v>9</v>
      </c>
      <c r="B12" s="13" t="s">
        <v>19</v>
      </c>
      <c r="C12" s="44">
        <v>5</v>
      </c>
      <c r="D12" s="45" t="s">
        <v>10</v>
      </c>
      <c r="E12" s="46">
        <v>25</v>
      </c>
      <c r="F12" s="44">
        <v>25</v>
      </c>
      <c r="G12" s="45" t="s">
        <v>10</v>
      </c>
      <c r="H12" s="46">
        <v>0</v>
      </c>
      <c r="I12" s="44">
        <v>17</v>
      </c>
      <c r="J12" s="45" t="s">
        <v>10</v>
      </c>
      <c r="K12" s="46">
        <v>24</v>
      </c>
      <c r="L12" s="44">
        <v>4</v>
      </c>
      <c r="M12" s="45" t="s">
        <v>10</v>
      </c>
      <c r="N12" s="46">
        <v>25</v>
      </c>
      <c r="O12" s="44">
        <v>2</v>
      </c>
      <c r="P12" s="45" t="s">
        <v>10</v>
      </c>
      <c r="Q12" s="46">
        <v>25</v>
      </c>
      <c r="R12" s="44">
        <v>0</v>
      </c>
      <c r="S12" s="45" t="s">
        <v>10</v>
      </c>
      <c r="T12" s="46">
        <v>25</v>
      </c>
      <c r="U12" s="44">
        <v>9</v>
      </c>
      <c r="V12" s="45" t="s">
        <v>10</v>
      </c>
      <c r="W12" s="46">
        <v>25</v>
      </c>
      <c r="X12" s="53"/>
      <c r="Y12" s="54" t="s">
        <v>10</v>
      </c>
      <c r="Z12" s="55"/>
      <c r="AA12" s="444"/>
      <c r="AB12" s="445"/>
      <c r="AC12" s="446"/>
      <c r="AD12" s="14">
        <f>AC13</f>
        <v>25</v>
      </c>
      <c r="AE12" s="15" t="s">
        <v>10</v>
      </c>
      <c r="AF12" s="16">
        <f>AA13</f>
        <v>11</v>
      </c>
      <c r="AG12" s="14">
        <f>AC14</f>
        <v>12</v>
      </c>
      <c r="AH12" s="15" t="s">
        <v>10</v>
      </c>
      <c r="AI12" s="16">
        <f>AA14</f>
        <v>24</v>
      </c>
      <c r="AJ12" s="14">
        <f>AC15</f>
        <v>25</v>
      </c>
      <c r="AK12" s="15" t="s">
        <v>10</v>
      </c>
      <c r="AL12" s="20">
        <f>AA15</f>
        <v>11</v>
      </c>
      <c r="AM12" s="14">
        <f>AC16</f>
        <v>5</v>
      </c>
      <c r="AN12" s="15" t="s">
        <v>10</v>
      </c>
      <c r="AO12" s="20">
        <f>AA16</f>
        <v>25</v>
      </c>
      <c r="AP12" s="14">
        <f>AC17</f>
        <v>25</v>
      </c>
      <c r="AQ12" s="15" t="s">
        <v>10</v>
      </c>
      <c r="AR12" s="16">
        <f>AA17</f>
        <v>4</v>
      </c>
      <c r="AS12" s="21">
        <f>AC18</f>
        <v>25</v>
      </c>
      <c r="AT12" s="15" t="s">
        <v>10</v>
      </c>
      <c r="AU12" s="20">
        <f>AA18</f>
        <v>0</v>
      </c>
      <c r="AV12" s="22">
        <f>AC19</f>
        <v>0</v>
      </c>
      <c r="AW12" s="23" t="s">
        <v>10</v>
      </c>
      <c r="AX12" s="24">
        <f>AA19</f>
        <v>0</v>
      </c>
      <c r="AY12" s="25">
        <f>AC20</f>
        <v>0</v>
      </c>
      <c r="AZ12" s="26" t="s">
        <v>10</v>
      </c>
      <c r="BA12" s="27">
        <f>AA20</f>
        <v>0</v>
      </c>
      <c r="BB12" s="25">
        <f>AC21</f>
        <v>0</v>
      </c>
      <c r="BC12" s="26" t="s">
        <v>10</v>
      </c>
      <c r="BD12" s="27">
        <f>AA21</f>
        <v>0</v>
      </c>
      <c r="BE12" s="28">
        <f>AC22</f>
        <v>0</v>
      </c>
      <c r="BF12" s="29" t="s">
        <v>10</v>
      </c>
      <c r="BG12" s="24">
        <f>AA22</f>
        <v>0</v>
      </c>
      <c r="BH12" s="28">
        <f>AC23</f>
        <v>0</v>
      </c>
      <c r="BI12" s="29" t="s">
        <v>10</v>
      </c>
      <c r="BJ12" s="24">
        <f>AA23</f>
        <v>0</v>
      </c>
      <c r="BK12" s="22">
        <f>AC24</f>
        <v>0</v>
      </c>
      <c r="BL12" s="29" t="s">
        <v>10</v>
      </c>
      <c r="BM12" s="24">
        <f>AA24</f>
        <v>0</v>
      </c>
      <c r="BN12" s="22">
        <f>AC25</f>
        <v>0</v>
      </c>
      <c r="BO12" s="29" t="s">
        <v>10</v>
      </c>
      <c r="BP12" s="24">
        <f>AA25</f>
        <v>0</v>
      </c>
      <c r="BQ12" s="22">
        <f>AC26</f>
        <v>0</v>
      </c>
      <c r="BR12" s="29" t="s">
        <v>10</v>
      </c>
      <c r="BS12" s="24">
        <f>AA26</f>
        <v>0</v>
      </c>
      <c r="BT12" s="22">
        <f>AC27</f>
        <v>0</v>
      </c>
      <c r="BU12" s="29" t="s">
        <v>10</v>
      </c>
      <c r="BV12" s="24">
        <f>AA27</f>
        <v>0</v>
      </c>
      <c r="BW12" s="22">
        <f>AC28</f>
        <v>0</v>
      </c>
      <c r="BX12" s="29" t="s">
        <v>10</v>
      </c>
      <c r="BY12" s="24">
        <f>AA28</f>
        <v>0</v>
      </c>
      <c r="BZ12" s="22">
        <f>AC29</f>
        <v>0</v>
      </c>
      <c r="CA12" s="29" t="s">
        <v>10</v>
      </c>
      <c r="CB12" s="24">
        <f>AA29</f>
        <v>0</v>
      </c>
      <c r="CC12" s="22">
        <f>AC30</f>
        <v>0</v>
      </c>
      <c r="CD12" s="29" t="s">
        <v>10</v>
      </c>
      <c r="CE12" s="24">
        <f>AA30</f>
        <v>0</v>
      </c>
      <c r="CF12" s="22">
        <f>AC31</f>
        <v>0</v>
      </c>
      <c r="CG12" s="29" t="s">
        <v>10</v>
      </c>
      <c r="CH12" s="30">
        <f>AA31</f>
        <v>0</v>
      </c>
      <c r="CI12" s="22">
        <f>AC32</f>
        <v>0</v>
      </c>
      <c r="CJ12" s="29" t="s">
        <v>10</v>
      </c>
      <c r="CK12" s="24">
        <f>AA32</f>
        <v>0</v>
      </c>
      <c r="CL12" s="22">
        <f>AC33</f>
        <v>0</v>
      </c>
      <c r="CM12" s="29" t="s">
        <v>10</v>
      </c>
      <c r="CN12" s="24">
        <f>AA33</f>
        <v>0</v>
      </c>
      <c r="CO12" s="31">
        <f t="shared" si="0"/>
        <v>10</v>
      </c>
      <c r="CP12" s="32">
        <f>SUM(C12,F12,I12,L12,O12,R12,U12,X12,AD12,AG12,AJ12,AM12,AP12,CL12,AS12,AV12,AY12,BB12,BE12,BH12,BK12,BN12,BQ12,BT12,BW12,BZ12,CC12,CF12,CI12)</f>
        <v>179</v>
      </c>
      <c r="CQ12" s="33" t="s">
        <v>10</v>
      </c>
      <c r="CR12" s="34">
        <f>SUM(E12,H12,K12,N12,Q12,T12,W12,Z12,AF12,AI12,AL12,AO12,AR12,CN12,AU12,AX12,BA12,BD12,BG12,BJ12,BM12,BP12,BS12,BV12,BY12,CB12,CE12,CH12,CK12)</f>
        <v>224</v>
      </c>
      <c r="CS12" s="35">
        <f t="shared" si="1"/>
        <v>-45</v>
      </c>
      <c r="CT12" s="36">
        <f>IF(poznámky!C1=9,poznámky!A19)+IF(poznámky!C2=9,poznámky!A20)+IF(poznámky!C3=9,poznámky!A21)+IF(poznámky!C4=9,poznámky!A22)+IF(poznámky!C5=9,poznámky!A23)+IF(poznámky!C6=9,poznámky!A24)+IF(poznámky!C7=9,poznámky!A25)+IF(poznámky!C8=9,poznámky!A26)+IF(poznámky!C9=9,poznámky!A27)+IF(poznámky!C10=9,poznámky!A28)+IF(poznámky!C11=9,poznámky!A29)+IF(poznámky!C12=9,poznámky!A30)+IF(poznámky!C13=9,poznámky!A31)+IF(poznámky!C14=9,poznámky!A32)+IF(poznámky!C15=9,poznámky!A33)+IF(poznámky!C16=9,poznámky!A34)+IF(poznámky!C17=9,poznámky!A35)+IF(poznámky!C18=9,poznámky!A36)+IF(poznámky!C19=9,poznámky!A37)+IF(poznámky!C20=9,poznámky!A38)+IF(poznámky!C21=9,poznámky!A39)+IF(poznámky!C22=9,poznámky!A40)+IF(poznámky!C23=9,poznámky!A41)+IF(poznámky!C24=9,poznámky!A42)+IF(poznámky!C25=9,poznámky!A43)+IF(poznámky!C26=9,poznámky!A44)+IF(poznámky!C27=9,poznámky!A45)+IF(poznámky!C28=9,poznámky!A46)+IF(poznámky!C29=9,poznámky!A47)+IF(poznámky!C30=9,poznámky!A48)</f>
        <v>8</v>
      </c>
      <c r="CU12" s="37" t="s">
        <v>11</v>
      </c>
      <c r="CV12" s="38" t="str">
        <f t="shared" si="2"/>
        <v>Michal F.</v>
      </c>
      <c r="CW12" s="43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+IF(AV12&gt;AX12,2,"0")+IF(AV12=AX12,1)*IF(AV12+AX12=0,0,1)+IF(AY12&gt;BA12,2,"0")+IF(AY12=BA12,1)*IF(AY12+BA12=0,0,1)+IF(BB12&gt;BD12,2,"0")+IF(BB12=BD12,1)*IF(BB12+BD12=0,0,1)</f>
        <v>10</v>
      </c>
      <c r="CX12" s="462"/>
    </row>
    <row r="13" spans="1:102" ht="19.5" customHeight="1" x14ac:dyDescent="0.2">
      <c r="A13" s="12">
        <v>10</v>
      </c>
      <c r="B13" s="13" t="s">
        <v>20</v>
      </c>
      <c r="C13" s="44">
        <v>0</v>
      </c>
      <c r="D13" s="45" t="s">
        <v>10</v>
      </c>
      <c r="E13" s="46">
        <v>25</v>
      </c>
      <c r="F13" s="44">
        <v>25</v>
      </c>
      <c r="G13" s="45" t="s">
        <v>10</v>
      </c>
      <c r="H13" s="46">
        <v>0</v>
      </c>
      <c r="I13" s="44">
        <v>9</v>
      </c>
      <c r="J13" s="45" t="s">
        <v>10</v>
      </c>
      <c r="K13" s="46">
        <v>23</v>
      </c>
      <c r="L13" s="44">
        <v>0</v>
      </c>
      <c r="M13" s="45" t="s">
        <v>10</v>
      </c>
      <c r="N13" s="46">
        <v>25</v>
      </c>
      <c r="O13" s="44">
        <v>15</v>
      </c>
      <c r="P13" s="45" t="s">
        <v>10</v>
      </c>
      <c r="Q13" s="46">
        <v>23</v>
      </c>
      <c r="R13" s="44">
        <v>4</v>
      </c>
      <c r="S13" s="45" t="s">
        <v>10</v>
      </c>
      <c r="T13" s="46">
        <v>25</v>
      </c>
      <c r="U13" s="44">
        <v>0</v>
      </c>
      <c r="V13" s="45" t="s">
        <v>10</v>
      </c>
      <c r="W13" s="46">
        <v>25</v>
      </c>
      <c r="X13" s="56"/>
      <c r="Y13" s="18" t="s">
        <v>10</v>
      </c>
      <c r="Z13" s="57"/>
      <c r="AA13" s="40">
        <v>11</v>
      </c>
      <c r="AB13" s="41" t="s">
        <v>10</v>
      </c>
      <c r="AC13" s="42">
        <v>25</v>
      </c>
      <c r="AD13" s="444"/>
      <c r="AE13" s="445"/>
      <c r="AF13" s="446"/>
      <c r="AG13" s="14">
        <f>AF14</f>
        <v>14</v>
      </c>
      <c r="AH13" s="15" t="s">
        <v>10</v>
      </c>
      <c r="AI13" s="16">
        <f>AD14</f>
        <v>6</v>
      </c>
      <c r="AJ13" s="14">
        <f>AF15</f>
        <v>20</v>
      </c>
      <c r="AK13" s="15" t="s">
        <v>10</v>
      </c>
      <c r="AL13" s="20">
        <f>AD15</f>
        <v>0</v>
      </c>
      <c r="AM13" s="14">
        <f>AF16</f>
        <v>0</v>
      </c>
      <c r="AN13" s="15" t="s">
        <v>10</v>
      </c>
      <c r="AO13" s="20">
        <f>AD16</f>
        <v>25</v>
      </c>
      <c r="AP13" s="14">
        <f>AF17</f>
        <v>15</v>
      </c>
      <c r="AQ13" s="15" t="s">
        <v>10</v>
      </c>
      <c r="AR13" s="16">
        <f>AD17</f>
        <v>9</v>
      </c>
      <c r="AS13" s="21">
        <f>AF18</f>
        <v>18</v>
      </c>
      <c r="AT13" s="15" t="s">
        <v>10</v>
      </c>
      <c r="AU13" s="20">
        <f>AD18</f>
        <v>12</v>
      </c>
      <c r="AV13" s="22">
        <f>AF19</f>
        <v>0</v>
      </c>
      <c r="AW13" s="23" t="s">
        <v>10</v>
      </c>
      <c r="AX13" s="24">
        <f>AD19</f>
        <v>0</v>
      </c>
      <c r="AY13" s="25">
        <f>AF20</f>
        <v>0</v>
      </c>
      <c r="AZ13" s="26" t="s">
        <v>10</v>
      </c>
      <c r="BA13" s="27">
        <f>AD20</f>
        <v>0</v>
      </c>
      <c r="BB13" s="25">
        <f>AF21</f>
        <v>0</v>
      </c>
      <c r="BC13" s="26" t="s">
        <v>10</v>
      </c>
      <c r="BD13" s="27">
        <f>AD21</f>
        <v>0</v>
      </c>
      <c r="BE13" s="28">
        <f>AF22</f>
        <v>0</v>
      </c>
      <c r="BF13" s="29" t="s">
        <v>10</v>
      </c>
      <c r="BG13" s="24">
        <f>AD22</f>
        <v>0</v>
      </c>
      <c r="BH13" s="28">
        <f>AF23</f>
        <v>0</v>
      </c>
      <c r="BI13" s="29" t="s">
        <v>10</v>
      </c>
      <c r="BJ13" s="24">
        <f>AD23</f>
        <v>0</v>
      </c>
      <c r="BK13" s="22">
        <f>AF24</f>
        <v>0</v>
      </c>
      <c r="BL13" s="29" t="s">
        <v>10</v>
      </c>
      <c r="BM13" s="24">
        <f>AD24</f>
        <v>0</v>
      </c>
      <c r="BN13" s="22">
        <f>AF25</f>
        <v>0</v>
      </c>
      <c r="BO13" s="29" t="s">
        <v>10</v>
      </c>
      <c r="BP13" s="24">
        <f>AD25</f>
        <v>0</v>
      </c>
      <c r="BQ13" s="22">
        <f>AF26</f>
        <v>0</v>
      </c>
      <c r="BR13" s="29" t="s">
        <v>10</v>
      </c>
      <c r="BS13" s="24">
        <f>AD26</f>
        <v>0</v>
      </c>
      <c r="BT13" s="22">
        <f>AF27</f>
        <v>0</v>
      </c>
      <c r="BU13" s="29" t="s">
        <v>10</v>
      </c>
      <c r="BV13" s="24">
        <f>AD27</f>
        <v>0</v>
      </c>
      <c r="BW13" s="22">
        <f>AF28</f>
        <v>0</v>
      </c>
      <c r="BX13" s="29" t="s">
        <v>10</v>
      </c>
      <c r="BY13" s="24">
        <f>AD28</f>
        <v>0</v>
      </c>
      <c r="BZ13" s="22">
        <f>AF29</f>
        <v>0</v>
      </c>
      <c r="CA13" s="29" t="s">
        <v>10</v>
      </c>
      <c r="CB13" s="24">
        <f>AD29</f>
        <v>0</v>
      </c>
      <c r="CC13" s="22">
        <f>AF30</f>
        <v>0</v>
      </c>
      <c r="CD13" s="29" t="s">
        <v>10</v>
      </c>
      <c r="CE13" s="24">
        <f>AD30</f>
        <v>0</v>
      </c>
      <c r="CF13" s="22">
        <f>AF31</f>
        <v>0</v>
      </c>
      <c r="CG13" s="29" t="s">
        <v>10</v>
      </c>
      <c r="CH13" s="24">
        <f>AD31</f>
        <v>0</v>
      </c>
      <c r="CI13" s="22">
        <f>AF32</f>
        <v>0</v>
      </c>
      <c r="CJ13" s="29" t="s">
        <v>10</v>
      </c>
      <c r="CK13" s="30">
        <f>AD32</f>
        <v>0</v>
      </c>
      <c r="CL13" s="22">
        <f>AF33</f>
        <v>0</v>
      </c>
      <c r="CM13" s="29" t="s">
        <v>10</v>
      </c>
      <c r="CN13" s="24">
        <f>AD33</f>
        <v>0</v>
      </c>
      <c r="CO13" s="31">
        <f t="shared" si="0"/>
        <v>10</v>
      </c>
      <c r="CP13" s="32">
        <f>SUM(C13,F13,I13,L13,O13,R13,U13,X13,AA13,AG13,AJ13,AM13,AP13,CL13,AS13,AV13,AY13,BB13,BE13,BH13,BK13,BN13,BQ13,BT13,BW13,BZ13,CC13,CF13,CI13)</f>
        <v>131</v>
      </c>
      <c r="CQ13" s="33" t="s">
        <v>10</v>
      </c>
      <c r="CR13" s="34">
        <f>SUM(E13,H13,K13,N13,Q13,T13,W13,Z13,AC13,AI13,AL13,AO13,AR13,CN13,AU13,AX13,BA13,BD13,BG13,BJ13,BM13,BP13,BS13,BV13,BY13,CB13,CE13,CH13,CK13)</f>
        <v>223</v>
      </c>
      <c r="CS13" s="35">
        <f t="shared" si="1"/>
        <v>-92</v>
      </c>
      <c r="CT13" s="36">
        <f>IF(poznámky!C1=10,poznámky!A19)+IF(poznámky!C2=10,poznámky!A20)+IF(poznámky!C3=10,poznámky!A21)+IF(poznámky!C4=10,poznámky!A22)+IF(poznámky!C5=10,poznámky!A23)+IF(poznámky!C6=10,poznámky!A24)+IF(poznámky!C7=10,poznámky!A25)+IF(poznámky!C8=10,poznámky!A26)+IF(poznámky!C9=10,poznámky!A27)+IF(poznámky!C10=10,poznámky!A28)+IF(poznámky!C11=10,poznámky!A29)+IF(poznámky!C12=10,poznámky!A30)+IF(poznámky!C13=10,poznámky!A31)+IF(poznámky!C14=10,poznámky!A32)+IF(poznámky!C15=10,poznámky!A33)+IF(poznámky!C16=10,poznámky!A34)+IF(poznámky!C17=10,poznámky!A35)+IF(poznámky!C18=10,poznámky!A36)+IF(poznámky!C19=10,poznámky!A37)+IF(poznámky!C20=10,poznámky!A38)+IF(poznámky!C21=10,poznámky!A39)+IF(poznámky!C22=10,poznámky!A40)+IF(poznámky!C23=10,poznámky!A41)+IF(poznámky!C24=10,poznámky!A42)+IF(poznámky!C25=10,poznámky!A43)+IF(poznámky!C26=10,poznámky!A44)+IF(poznámky!C27=10,poznámky!A45)+IF(poznámky!C28=10,poznámky!A46)+IF(poznámky!C29=10,poznámky!A47)+IF(poznámky!C30=10,poznámky!A48)</f>
        <v>9</v>
      </c>
      <c r="CU13" s="37" t="s">
        <v>11</v>
      </c>
      <c r="CV13" s="38" t="str">
        <f t="shared" si="2"/>
        <v>Adrian D.</v>
      </c>
      <c r="CW13" s="43">
        <f>IF(C13&gt;E13,2,"0")+IF(C13=E13,1)*IF(C13+E13=0,0,1)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+IF(AV13&gt;AX13,2,"0")+IF(AV13=AX13,1)*IF(AV13+AX13=0,0,1)+IF(AY13&gt;BA13,2,"0")+IF(AY13=BA13,1)*IF(AY13+BA13=0,0,1)+IF(BB13&gt;BD13,2,"0")+IF(BB13=BD13,1)*IF(BB13+BD13=0,0,1)</f>
        <v>10</v>
      </c>
      <c r="CX13" s="462"/>
    </row>
    <row r="14" spans="1:102" ht="19.5" customHeight="1" x14ac:dyDescent="0.2">
      <c r="A14" s="12">
        <v>11</v>
      </c>
      <c r="B14" s="13" t="s">
        <v>21</v>
      </c>
      <c r="C14" s="44">
        <v>0</v>
      </c>
      <c r="D14" s="45" t="s">
        <v>10</v>
      </c>
      <c r="E14" s="46">
        <v>25</v>
      </c>
      <c r="F14" s="44">
        <v>25</v>
      </c>
      <c r="G14" s="45" t="s">
        <v>10</v>
      </c>
      <c r="H14" s="46">
        <v>0</v>
      </c>
      <c r="I14" s="44">
        <v>0</v>
      </c>
      <c r="J14" s="45" t="s">
        <v>10</v>
      </c>
      <c r="K14" s="46">
        <v>25</v>
      </c>
      <c r="L14" s="44">
        <v>0</v>
      </c>
      <c r="M14" s="45" t="s">
        <v>10</v>
      </c>
      <c r="N14" s="46">
        <v>25</v>
      </c>
      <c r="O14" s="44">
        <v>4</v>
      </c>
      <c r="P14" s="45" t="s">
        <v>10</v>
      </c>
      <c r="Q14" s="46">
        <v>25</v>
      </c>
      <c r="R14" s="44">
        <v>1</v>
      </c>
      <c r="S14" s="45" t="s">
        <v>10</v>
      </c>
      <c r="T14" s="46">
        <v>25</v>
      </c>
      <c r="U14" s="44">
        <v>5</v>
      </c>
      <c r="V14" s="45" t="s">
        <v>10</v>
      </c>
      <c r="W14" s="46">
        <v>25</v>
      </c>
      <c r="X14" s="53"/>
      <c r="Y14" s="54" t="s">
        <v>10</v>
      </c>
      <c r="Z14" s="55"/>
      <c r="AA14" s="40">
        <v>24</v>
      </c>
      <c r="AB14" s="41" t="s">
        <v>10</v>
      </c>
      <c r="AC14" s="42">
        <v>12</v>
      </c>
      <c r="AD14" s="44">
        <v>6</v>
      </c>
      <c r="AE14" s="45" t="s">
        <v>10</v>
      </c>
      <c r="AF14" s="46">
        <v>14</v>
      </c>
      <c r="AG14" s="444"/>
      <c r="AH14" s="445"/>
      <c r="AI14" s="446"/>
      <c r="AJ14" s="14">
        <f>AI15</f>
        <v>17</v>
      </c>
      <c r="AK14" s="15" t="s">
        <v>10</v>
      </c>
      <c r="AL14" s="20">
        <f>AG15</f>
        <v>17</v>
      </c>
      <c r="AM14" s="14">
        <f>AI16</f>
        <v>5</v>
      </c>
      <c r="AN14" s="15" t="s">
        <v>10</v>
      </c>
      <c r="AO14" s="20">
        <f>AG16</f>
        <v>25</v>
      </c>
      <c r="AP14" s="14">
        <f>AI17</f>
        <v>17</v>
      </c>
      <c r="AQ14" s="15" t="s">
        <v>10</v>
      </c>
      <c r="AR14" s="16">
        <f>AG17</f>
        <v>13</v>
      </c>
      <c r="AS14" s="21">
        <f>AI18</f>
        <v>12</v>
      </c>
      <c r="AT14" s="15" t="s">
        <v>10</v>
      </c>
      <c r="AU14" s="20">
        <f>AG18</f>
        <v>24</v>
      </c>
      <c r="AV14" s="22">
        <f>AI19</f>
        <v>0</v>
      </c>
      <c r="AW14" s="23" t="s">
        <v>10</v>
      </c>
      <c r="AX14" s="24">
        <f>AG19</f>
        <v>0</v>
      </c>
      <c r="AY14" s="25">
        <f>AI20</f>
        <v>0</v>
      </c>
      <c r="AZ14" s="26" t="s">
        <v>10</v>
      </c>
      <c r="BA14" s="27">
        <f>AG20</f>
        <v>0</v>
      </c>
      <c r="BB14" s="25">
        <f>AI21</f>
        <v>0</v>
      </c>
      <c r="BC14" s="26" t="s">
        <v>10</v>
      </c>
      <c r="BD14" s="27">
        <f>AG21</f>
        <v>0</v>
      </c>
      <c r="BE14" s="28">
        <f>AI22</f>
        <v>0</v>
      </c>
      <c r="BF14" s="29" t="s">
        <v>10</v>
      </c>
      <c r="BG14" s="24">
        <f>AG22</f>
        <v>0</v>
      </c>
      <c r="BH14" s="28">
        <f>AI23</f>
        <v>0</v>
      </c>
      <c r="BI14" s="29" t="s">
        <v>10</v>
      </c>
      <c r="BJ14" s="24">
        <f>AG23</f>
        <v>0</v>
      </c>
      <c r="BK14" s="22">
        <f>AI24</f>
        <v>0</v>
      </c>
      <c r="BL14" s="29" t="s">
        <v>10</v>
      </c>
      <c r="BM14" s="24">
        <f>AG24</f>
        <v>0</v>
      </c>
      <c r="BN14" s="22">
        <f>AI25</f>
        <v>0</v>
      </c>
      <c r="BO14" s="29" t="s">
        <v>10</v>
      </c>
      <c r="BP14" s="24">
        <f>AG25</f>
        <v>0</v>
      </c>
      <c r="BQ14" s="22">
        <f>AI26</f>
        <v>0</v>
      </c>
      <c r="BR14" s="29" t="s">
        <v>10</v>
      </c>
      <c r="BS14" s="24">
        <f>AG26</f>
        <v>0</v>
      </c>
      <c r="BT14" s="22">
        <f>AI27</f>
        <v>0</v>
      </c>
      <c r="BU14" s="29" t="s">
        <v>10</v>
      </c>
      <c r="BV14" s="24">
        <f>AG27</f>
        <v>0</v>
      </c>
      <c r="BW14" s="22">
        <f>AI28</f>
        <v>0</v>
      </c>
      <c r="BX14" s="29" t="s">
        <v>10</v>
      </c>
      <c r="BY14" s="24">
        <f>AG28</f>
        <v>0</v>
      </c>
      <c r="BZ14" s="22">
        <f>AI29</f>
        <v>0</v>
      </c>
      <c r="CA14" s="29" t="s">
        <v>10</v>
      </c>
      <c r="CB14" s="24">
        <f>AG29</f>
        <v>0</v>
      </c>
      <c r="CC14" s="22">
        <f>AI30</f>
        <v>0</v>
      </c>
      <c r="CD14" s="29" t="s">
        <v>10</v>
      </c>
      <c r="CE14" s="24">
        <f>AG30</f>
        <v>0</v>
      </c>
      <c r="CF14" s="22">
        <f>AI31</f>
        <v>0</v>
      </c>
      <c r="CG14" s="29" t="s">
        <v>10</v>
      </c>
      <c r="CH14" s="24">
        <f>AG31</f>
        <v>0</v>
      </c>
      <c r="CI14" s="22">
        <f>AI32</f>
        <v>0</v>
      </c>
      <c r="CJ14" s="29" t="s">
        <v>10</v>
      </c>
      <c r="CK14" s="24">
        <f>AG32</f>
        <v>0</v>
      </c>
      <c r="CL14" s="22">
        <f>AI33</f>
        <v>0</v>
      </c>
      <c r="CM14" s="29" t="s">
        <v>10</v>
      </c>
      <c r="CN14" s="30">
        <f>AG33</f>
        <v>0</v>
      </c>
      <c r="CO14" s="31">
        <f t="shared" si="0"/>
        <v>7</v>
      </c>
      <c r="CP14" s="32">
        <f>SUM(C14,F14,I14,L14,O14,R14,U14,X14,AA14,AD14,AJ14,AM14,AP14,CL14,AS14,AV14,AY14,BB14,BE14,BH14,BK14,BN14,BQ14,BT14,BW14,BZ14,CC14,CF14,CI14)</f>
        <v>116</v>
      </c>
      <c r="CQ14" s="33" t="s">
        <v>10</v>
      </c>
      <c r="CR14" s="34">
        <f>SUM(E14,H14,K14,N14,Q14,T14,W14,Z14,AC14,AF14,AL14,AO14,AR14,CN14,AU14,AX14,BA14,BD14,BG14,BJ14,BM14,BP14,BS14,BV14,BY14,CB14,CE14,CH14,CK14)</f>
        <v>255</v>
      </c>
      <c r="CS14" s="35">
        <f t="shared" si="1"/>
        <v>-139</v>
      </c>
      <c r="CT14" s="36">
        <f>IF(poznámky!C1=11,poznámky!A19)+IF(poznámky!C2=11,poznámky!A20)+IF(poznámky!C3=11,poznámky!A21)+IF(poznámky!C4=11,poznámky!A22)+IF(poznámky!C5=11,poznámky!A23)+IF(poznámky!C6=11,poznámky!A24)+IF(poznámky!C7=11,poznámky!A25)+IF(poznámky!C8=11,poznámky!A26)+IF(poznámky!C9=11,poznámky!A27)+IF(poznámky!C10=11,poznámky!A28)+IF(poznámky!C11=11,poznámky!A29)+IF(poznámky!C12=11,poznámky!A30)+IF(poznámky!C13=11,poznámky!A31)+IF(poznámky!C14=11,poznámky!A32)+IF(poznámky!C15=11,poznámky!A33)+IF(poznámky!C16=11,poznámky!A34)+IF(poznámky!C17=11,poznámky!A35)+IF(poznámky!C18=11,poznámky!A36)+IF(poznámky!C19=11,poznámky!A37)+IF(poznámky!C20=11,poznámky!A38)+IF(poznámky!C21=11,poznámky!A39)+IF(poznámky!C22=11,poznámky!A40)+IF(poznámky!C23=11,poznámky!A41)+IF(poznámky!C24=11,poznámky!A42)+IF(poznámky!C25=11,poznámky!A43)+IF(poznámky!C26=11,poznámky!A44)+IF(poznámky!C27=11,poznámky!A45)+IF(poznámky!C28=11,poznámky!A46)+IF(poznámky!C29=11,poznámky!A47)+IF(poznámky!C30=11,poznámky!A48)</f>
        <v>10</v>
      </c>
      <c r="CU14" s="37" t="s">
        <v>11</v>
      </c>
      <c r="CV14" s="38" t="str">
        <f t="shared" si="2"/>
        <v>Zdeňka Ch.</v>
      </c>
      <c r="CW14" s="43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+IF(AV14&gt;AX14,2,"0")+IF(AV14=AX14,1)*IF(AV14+AX14=0,0,1)+IF(AY14&gt;BA14,2,"0")+IF(AY14=BA14,1)*IF(AY14+BA14=0,0,1)+IF(BB14&gt;BD14,2,"0")+IF(BB14=BD14,1)*IF(BB14+BD14=0,0,1)</f>
        <v>7</v>
      </c>
      <c r="CX14" s="462"/>
    </row>
    <row r="15" spans="1:102" ht="19.5" customHeight="1" x14ac:dyDescent="0.2">
      <c r="A15" s="12">
        <v>12</v>
      </c>
      <c r="B15" s="13" t="s">
        <v>22</v>
      </c>
      <c r="C15" s="44">
        <v>0</v>
      </c>
      <c r="D15" s="45" t="s">
        <v>10</v>
      </c>
      <c r="E15" s="46">
        <v>25</v>
      </c>
      <c r="F15" s="44">
        <v>25</v>
      </c>
      <c r="G15" s="45" t="s">
        <v>10</v>
      </c>
      <c r="H15" s="46">
        <v>0</v>
      </c>
      <c r="I15" s="44">
        <v>0</v>
      </c>
      <c r="J15" s="45" t="s">
        <v>10</v>
      </c>
      <c r="K15" s="46">
        <v>25</v>
      </c>
      <c r="L15" s="44">
        <v>1</v>
      </c>
      <c r="M15" s="45" t="s">
        <v>10</v>
      </c>
      <c r="N15" s="46">
        <v>25</v>
      </c>
      <c r="O15" s="44">
        <v>5</v>
      </c>
      <c r="P15" s="45" t="s">
        <v>10</v>
      </c>
      <c r="Q15" s="46">
        <v>25</v>
      </c>
      <c r="R15" s="44">
        <v>0</v>
      </c>
      <c r="S15" s="45" t="s">
        <v>10</v>
      </c>
      <c r="T15" s="46">
        <v>25</v>
      </c>
      <c r="U15" s="44">
        <v>3</v>
      </c>
      <c r="V15" s="45" t="s">
        <v>10</v>
      </c>
      <c r="W15" s="46">
        <v>25</v>
      </c>
      <c r="X15" s="17"/>
      <c r="Y15" s="18" t="s">
        <v>10</v>
      </c>
      <c r="Z15" s="19"/>
      <c r="AA15" s="40">
        <v>11</v>
      </c>
      <c r="AB15" s="41" t="s">
        <v>10</v>
      </c>
      <c r="AC15" s="42">
        <v>25</v>
      </c>
      <c r="AD15" s="40">
        <v>0</v>
      </c>
      <c r="AE15" s="41" t="s">
        <v>10</v>
      </c>
      <c r="AF15" s="42">
        <v>20</v>
      </c>
      <c r="AG15" s="40">
        <v>17</v>
      </c>
      <c r="AH15" s="41" t="s">
        <v>10</v>
      </c>
      <c r="AI15" s="42">
        <v>17</v>
      </c>
      <c r="AJ15" s="444"/>
      <c r="AK15" s="445"/>
      <c r="AL15" s="449"/>
      <c r="AM15" s="14">
        <f>AL16</f>
        <v>0</v>
      </c>
      <c r="AN15" s="15" t="s">
        <v>10</v>
      </c>
      <c r="AO15" s="16">
        <f>AJ16</f>
        <v>25</v>
      </c>
      <c r="AP15" s="14">
        <f>AL17</f>
        <v>5</v>
      </c>
      <c r="AQ15" s="15" t="s">
        <v>10</v>
      </c>
      <c r="AR15" s="16">
        <f>AJ17</f>
        <v>25</v>
      </c>
      <c r="AS15" s="21">
        <f>AL18</f>
        <v>19</v>
      </c>
      <c r="AT15" s="15" t="s">
        <v>10</v>
      </c>
      <c r="AU15" s="20">
        <f>AJ18</f>
        <v>21</v>
      </c>
      <c r="AV15" s="22">
        <f>AL19</f>
        <v>0</v>
      </c>
      <c r="AW15" s="23" t="s">
        <v>10</v>
      </c>
      <c r="AX15" s="24">
        <f>AJ19</f>
        <v>0</v>
      </c>
      <c r="AY15" s="25">
        <f>AL20</f>
        <v>0</v>
      </c>
      <c r="AZ15" s="26" t="s">
        <v>10</v>
      </c>
      <c r="BA15" s="27">
        <f>AJ20</f>
        <v>0</v>
      </c>
      <c r="BB15" s="25">
        <f>AL21</f>
        <v>0</v>
      </c>
      <c r="BC15" s="26" t="s">
        <v>10</v>
      </c>
      <c r="BD15" s="27">
        <f>AJ21</f>
        <v>0</v>
      </c>
      <c r="BE15" s="28">
        <f>AL22</f>
        <v>0</v>
      </c>
      <c r="BF15" s="29" t="s">
        <v>10</v>
      </c>
      <c r="BG15" s="24">
        <f>AJ22</f>
        <v>0</v>
      </c>
      <c r="BH15" s="28">
        <f>AL23</f>
        <v>0</v>
      </c>
      <c r="BI15" s="29" t="s">
        <v>10</v>
      </c>
      <c r="BJ15" s="24">
        <f>AJ23</f>
        <v>0</v>
      </c>
      <c r="BK15" s="22">
        <f>AL24</f>
        <v>0</v>
      </c>
      <c r="BL15" s="29" t="s">
        <v>10</v>
      </c>
      <c r="BM15" s="24">
        <f>AJ24</f>
        <v>0</v>
      </c>
      <c r="BN15" s="22">
        <f>AL25</f>
        <v>0</v>
      </c>
      <c r="BO15" s="29" t="s">
        <v>10</v>
      </c>
      <c r="BP15" s="24">
        <f>AJ25</f>
        <v>0</v>
      </c>
      <c r="BQ15" s="22">
        <f>AL26</f>
        <v>0</v>
      </c>
      <c r="BR15" s="29" t="s">
        <v>10</v>
      </c>
      <c r="BS15" s="24">
        <f>AJ26</f>
        <v>0</v>
      </c>
      <c r="BT15" s="22">
        <f>AL27</f>
        <v>0</v>
      </c>
      <c r="BU15" s="29" t="s">
        <v>10</v>
      </c>
      <c r="BV15" s="24">
        <f>AJ27</f>
        <v>0</v>
      </c>
      <c r="BW15" s="22">
        <f>AL28</f>
        <v>0</v>
      </c>
      <c r="BX15" s="29" t="s">
        <v>10</v>
      </c>
      <c r="BY15" s="24">
        <f>AJ28</f>
        <v>0</v>
      </c>
      <c r="BZ15" s="22">
        <f>AL29</f>
        <v>0</v>
      </c>
      <c r="CA15" s="29" t="s">
        <v>10</v>
      </c>
      <c r="CB15" s="24">
        <f>AJ29</f>
        <v>0</v>
      </c>
      <c r="CC15" s="22">
        <f>AL30</f>
        <v>0</v>
      </c>
      <c r="CD15" s="29" t="s">
        <v>10</v>
      </c>
      <c r="CE15" s="24">
        <f>AJ30</f>
        <v>0</v>
      </c>
      <c r="CF15" s="22">
        <f>AL31</f>
        <v>0</v>
      </c>
      <c r="CG15" s="29" t="s">
        <v>10</v>
      </c>
      <c r="CH15" s="24">
        <f>AJ31</f>
        <v>0</v>
      </c>
      <c r="CI15" s="22">
        <f>AL32</f>
        <v>0</v>
      </c>
      <c r="CJ15" s="29" t="s">
        <v>10</v>
      </c>
      <c r="CK15" s="24">
        <f>AJ32</f>
        <v>0</v>
      </c>
      <c r="CL15" s="22">
        <f>AL33</f>
        <v>0</v>
      </c>
      <c r="CM15" s="29" t="s">
        <v>10</v>
      </c>
      <c r="CN15" s="24">
        <f>AJ33</f>
        <v>0</v>
      </c>
      <c r="CO15" s="31">
        <f t="shared" si="0"/>
        <v>3</v>
      </c>
      <c r="CP15" s="32">
        <f>SUM(C15,F15,I15,L15,O15,R15,U15,X15,AA15,AD15,AG15,AM15,AP15,CL15,AS15,AV15,AY15,BB15,BE15,BH15,BK15,BN15,BQ15,BT15,BW15,BZ15,CC15,CF15,CI15)</f>
        <v>86</v>
      </c>
      <c r="CQ15" s="33" t="s">
        <v>10</v>
      </c>
      <c r="CR15" s="34">
        <f>SUM(E15,H15,K15,N15,Q15,T15,W15,Z15,AC15,AF15,AI15,AO15,AR15,CN15,AU15,AX15,BA15,BD15,BG15,BJ15,BM15,BP15,BS15,BV15,BY15,CB15,CE15,CH15,CK15)</f>
        <v>283</v>
      </c>
      <c r="CS15" s="35">
        <f t="shared" si="1"/>
        <v>-197</v>
      </c>
      <c r="CT15" s="36">
        <f>IF(poznámky!C1=12,poznámky!A19)+IF(poznámky!C2=12,poznámky!A20)+IF(poznámky!C3=12,poznámky!A21)+IF(poznámky!C4=12,poznámky!A22)+IF(poznámky!C5=12,poznámky!A23)+IF(poznámky!C6=12,poznámky!A24)+IF(poznámky!C7=12,poznámky!A25)+IF(poznámky!C8=12,poznámky!A26)+IF(poznámky!C9=12,poznámky!A27)+IF(poznámky!C10=12,poznámky!A28)+IF(poznámky!C11=12,poznámky!A29)+IF(poznámky!C12=12,poznámky!A30)+IF(poznámky!C13=12,poznámky!A31)+IF(poznámky!C14=12,poznámky!A32)+IF(poznámky!C15=12,poznámky!A33)+IF(poznámky!C16=12,poznámky!A34)+IF(poznámky!C17=12,poznámky!A35)+IF(poznámky!C18=12,poznámky!A36)+IF(poznámky!C19=12,poznámky!A37)+IF(poznámky!C20=12,poznámky!A38)+IF(poznámky!C21=12,poznámky!A39)+IF(poznámky!C22=12,poznámky!A40)+IF(poznámky!C23=12,poznámky!A41)+IF(poznámky!C24=12,poznámky!A42)+IF(poznámky!C25=12,poznámky!A43)+IF(poznámky!C26=12,poznámky!A44)+IF(poznámky!C27=12,poznámky!A45)+IF(poznámky!C28=12,poznámky!A46)+IF(poznámky!C29=12,poznámky!A47)+IF(poznámky!C30=12,poznámky!A48)</f>
        <v>13</v>
      </c>
      <c r="CU15" s="37" t="s">
        <v>11</v>
      </c>
      <c r="CV15" s="38" t="str">
        <f t="shared" si="2"/>
        <v>Lenka P.</v>
      </c>
      <c r="CW15" s="43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+IF(AV15&gt;AX15,2,"0")+IF(AV15=AX15,1)*IF(AV15+AX15=0,0,1)+IF(AY15&gt;BA15,2,"0")+IF(AY15=BA15,1)*IF(AY15+BA15=0,0,1)+IF(BB15&gt;BD15,2,"0")+IF(BB15=BD15,1)*IF(BB15+BD15=0,0,1)</f>
        <v>3</v>
      </c>
      <c r="CX15" s="462"/>
    </row>
    <row r="16" spans="1:102" ht="19.5" customHeight="1" x14ac:dyDescent="0.2">
      <c r="A16" s="12">
        <v>13</v>
      </c>
      <c r="B16" s="13" t="s">
        <v>23</v>
      </c>
      <c r="C16" s="44">
        <v>25</v>
      </c>
      <c r="D16" s="45" t="s">
        <v>10</v>
      </c>
      <c r="E16" s="46">
        <v>2</v>
      </c>
      <c r="F16" s="44">
        <v>25</v>
      </c>
      <c r="G16" s="45" t="s">
        <v>10</v>
      </c>
      <c r="H16" s="46">
        <v>0</v>
      </c>
      <c r="I16" s="44">
        <v>21</v>
      </c>
      <c r="J16" s="45" t="s">
        <v>10</v>
      </c>
      <c r="K16" s="46">
        <v>12</v>
      </c>
      <c r="L16" s="44">
        <v>25</v>
      </c>
      <c r="M16" s="45" t="s">
        <v>10</v>
      </c>
      <c r="N16" s="46">
        <v>3</v>
      </c>
      <c r="O16" s="44">
        <v>20</v>
      </c>
      <c r="P16" s="45" t="s">
        <v>10</v>
      </c>
      <c r="Q16" s="46">
        <v>11</v>
      </c>
      <c r="R16" s="44">
        <v>12</v>
      </c>
      <c r="S16" s="45" t="s">
        <v>10</v>
      </c>
      <c r="T16" s="46">
        <v>25</v>
      </c>
      <c r="U16" s="44">
        <v>21</v>
      </c>
      <c r="V16" s="45" t="s">
        <v>10</v>
      </c>
      <c r="W16" s="46">
        <v>7</v>
      </c>
      <c r="X16" s="17"/>
      <c r="Y16" s="18" t="s">
        <v>10</v>
      </c>
      <c r="Z16" s="19"/>
      <c r="AA16" s="40">
        <v>25</v>
      </c>
      <c r="AB16" s="41" t="s">
        <v>10</v>
      </c>
      <c r="AC16" s="42">
        <v>5</v>
      </c>
      <c r="AD16" s="40">
        <v>25</v>
      </c>
      <c r="AE16" s="41" t="s">
        <v>10</v>
      </c>
      <c r="AF16" s="42">
        <v>0</v>
      </c>
      <c r="AG16" s="40">
        <v>25</v>
      </c>
      <c r="AH16" s="41" t="s">
        <v>10</v>
      </c>
      <c r="AI16" s="42">
        <v>5</v>
      </c>
      <c r="AJ16" s="40">
        <v>25</v>
      </c>
      <c r="AK16" s="41" t="s">
        <v>10</v>
      </c>
      <c r="AL16" s="58">
        <v>0</v>
      </c>
      <c r="AM16" s="444"/>
      <c r="AN16" s="445"/>
      <c r="AO16" s="449"/>
      <c r="AP16" s="14">
        <f>AO17</f>
        <v>14</v>
      </c>
      <c r="AQ16" s="15" t="s">
        <v>10</v>
      </c>
      <c r="AR16" s="16">
        <f>AM17</f>
        <v>8</v>
      </c>
      <c r="AS16" s="21">
        <f>AO18</f>
        <v>25</v>
      </c>
      <c r="AT16" s="15" t="s">
        <v>10</v>
      </c>
      <c r="AU16" s="20">
        <f>AM18</f>
        <v>9</v>
      </c>
      <c r="AV16" s="22">
        <f>AO19</f>
        <v>0</v>
      </c>
      <c r="AW16" s="23" t="s">
        <v>10</v>
      </c>
      <c r="AX16" s="24">
        <f>AM19</f>
        <v>0</v>
      </c>
      <c r="AY16" s="25">
        <f>AO20</f>
        <v>0</v>
      </c>
      <c r="AZ16" s="26" t="s">
        <v>10</v>
      </c>
      <c r="BA16" s="27">
        <f>AM20</f>
        <v>0</v>
      </c>
      <c r="BB16" s="25">
        <f>AO21</f>
        <v>0</v>
      </c>
      <c r="BC16" s="26" t="s">
        <v>10</v>
      </c>
      <c r="BD16" s="27">
        <f>AM21</f>
        <v>0</v>
      </c>
      <c r="BE16" s="28">
        <f>AO22</f>
        <v>0</v>
      </c>
      <c r="BF16" s="29" t="s">
        <v>10</v>
      </c>
      <c r="BG16" s="24">
        <f>AM22</f>
        <v>0</v>
      </c>
      <c r="BH16" s="28">
        <f>AO23</f>
        <v>0</v>
      </c>
      <c r="BI16" s="29" t="s">
        <v>10</v>
      </c>
      <c r="BJ16" s="24">
        <f>AM23</f>
        <v>0</v>
      </c>
      <c r="BK16" s="22">
        <f>AO24</f>
        <v>0</v>
      </c>
      <c r="BL16" s="29" t="s">
        <v>10</v>
      </c>
      <c r="BM16" s="24">
        <f>AM24</f>
        <v>0</v>
      </c>
      <c r="BN16" s="22">
        <f>AO25</f>
        <v>0</v>
      </c>
      <c r="BO16" s="29" t="s">
        <v>10</v>
      </c>
      <c r="BP16" s="24">
        <f>AM25</f>
        <v>0</v>
      </c>
      <c r="BQ16" s="22">
        <f>AO26</f>
        <v>0</v>
      </c>
      <c r="BR16" s="29" t="s">
        <v>10</v>
      </c>
      <c r="BS16" s="24">
        <f>AM26</f>
        <v>0</v>
      </c>
      <c r="BT16" s="22">
        <f>AO27</f>
        <v>0</v>
      </c>
      <c r="BU16" s="29" t="s">
        <v>10</v>
      </c>
      <c r="BV16" s="24">
        <f>AM27</f>
        <v>0</v>
      </c>
      <c r="BW16" s="22">
        <f>AO28</f>
        <v>0</v>
      </c>
      <c r="BX16" s="29" t="s">
        <v>10</v>
      </c>
      <c r="BY16" s="24">
        <f>AM28</f>
        <v>0</v>
      </c>
      <c r="BZ16" s="22">
        <f>AO29</f>
        <v>0</v>
      </c>
      <c r="CA16" s="29" t="s">
        <v>10</v>
      </c>
      <c r="CB16" s="24">
        <f>AM29</f>
        <v>0</v>
      </c>
      <c r="CC16" s="22">
        <f>AO30</f>
        <v>0</v>
      </c>
      <c r="CD16" s="29" t="s">
        <v>10</v>
      </c>
      <c r="CE16" s="24">
        <f>AM30</f>
        <v>0</v>
      </c>
      <c r="CF16" s="22">
        <f>AO31</f>
        <v>0</v>
      </c>
      <c r="CG16" s="29" t="s">
        <v>10</v>
      </c>
      <c r="CH16" s="24">
        <f>AM31</f>
        <v>0</v>
      </c>
      <c r="CI16" s="22">
        <f>AO32</f>
        <v>0</v>
      </c>
      <c r="CJ16" s="29" t="s">
        <v>10</v>
      </c>
      <c r="CK16" s="24">
        <f>AM32</f>
        <v>0</v>
      </c>
      <c r="CL16" s="22">
        <f>AO33</f>
        <v>0</v>
      </c>
      <c r="CM16" s="29" t="s">
        <v>10</v>
      </c>
      <c r="CN16" s="24">
        <f>AM33</f>
        <v>0</v>
      </c>
      <c r="CO16" s="31">
        <f t="shared" si="0"/>
        <v>24</v>
      </c>
      <c r="CP16" s="32">
        <f>SUM(C16,F16,I16,L16,O16,R16,U16,X16,AA16,AD16,AG16,AJ16,AP16,CL16,AS16,AV16,AY16,BB16,BE16,BH16,BK16,BN16,BQ16,BT16,BW16,BZ16,CC16,CF16,CI16)</f>
        <v>288</v>
      </c>
      <c r="CQ16" s="59" t="s">
        <v>10</v>
      </c>
      <c r="CR16" s="34">
        <f>SUM(E16,H16,K16,N16,Q16,T16,W16,Z16,AC16,AF16,AI16,AL16,AR16,CN16,AU16,AX16,BA16,BD16,BG16,BJ16,BM16,BP16,BS16,BV16,BY16,CB16,CE16,CH16,CK16)</f>
        <v>87</v>
      </c>
      <c r="CS16" s="35">
        <f t="shared" si="1"/>
        <v>201</v>
      </c>
      <c r="CT16" s="36">
        <f>IF(poznámky!C1=13,poznámky!A19)+IF(poznámky!C2=13,poznámky!A20)+IF(poznámky!C3=13,poznámky!A21)+IF(poznámky!C4=13,poznámky!A22)+IF(poznámky!C5=13,poznámky!A23)+IF(poznámky!C6=13,poznámky!A24)+IF(poznámky!C7=13,poznámky!A25)+IF(poznámky!C8=13,poznámky!A26)+IF(poznámky!C9=13,poznámky!A27)+IF(poznámky!C10=13,poznámky!A28)+IF(poznámky!C11=13,poznámky!A29)+IF(poznámky!C12=13,poznámky!A30)+IF(poznámky!C13=13,poznámky!A31)+IF(poznámky!C14=13,poznámky!A32)+IF(poznámky!C15=13,poznámky!A33)+IF(poznámky!C16=13,poznámky!A34)+IF(poznámky!C17=13,poznámky!A35)+IF(poznámky!C18=13,poznámky!A36)+IF(poznámky!C19=13,poznámky!A37)+IF(poznámky!C20=13,poznámky!A38)+IF(poznámky!C21=13,poznámky!A39)+IF(poznámky!C22=13,poznámky!A40)+IF(poznámky!C23=13,poznámky!A41)+IF(poznámky!C24=13,poznámky!A42)+IF(poznámky!C25=13,poznámky!A43)+IF(poznámky!C26=13,poznámky!A44)+IF(poznámky!C27=13,poznámky!A45)+IF(poznámky!C28=13,poznámky!A46)+IF(poznámky!C29=13,poznámky!A47)+IF(poznámky!C30=13,poznámky!A48)</f>
        <v>2</v>
      </c>
      <c r="CU16" s="37" t="s">
        <v>11</v>
      </c>
      <c r="CV16" s="38" t="str">
        <f t="shared" si="2"/>
        <v>Zdeněk S.</v>
      </c>
      <c r="CW16" s="43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+IF(AV16&gt;AX16,2,"0")+IF(AV16=AX16,1)*IF(AV16+AX16=0,0,1)+IF(AY16&gt;BA16,2,"0")+IF(AY16=BA16,1)*IF(AY16+BA16=0,0,1)+IF(BB16&gt;BD16,2,"0")+IF(BB16=BD16,1)*IF(BB16+BD16=0,0,1)</f>
        <v>24</v>
      </c>
      <c r="CX16" s="462"/>
    </row>
    <row r="17" spans="1:102" ht="19.5" customHeight="1" x14ac:dyDescent="0.2">
      <c r="A17" s="12">
        <v>14</v>
      </c>
      <c r="B17" s="13" t="s">
        <v>24</v>
      </c>
      <c r="C17" s="44">
        <v>0</v>
      </c>
      <c r="D17" s="45" t="s">
        <v>10</v>
      </c>
      <c r="E17" s="46">
        <v>25</v>
      </c>
      <c r="F17" s="40">
        <v>0</v>
      </c>
      <c r="G17" s="41" t="s">
        <v>10</v>
      </c>
      <c r="H17" s="42">
        <v>15</v>
      </c>
      <c r="I17" s="40">
        <v>18</v>
      </c>
      <c r="J17" s="41" t="s">
        <v>10</v>
      </c>
      <c r="K17" s="42">
        <v>18</v>
      </c>
      <c r="L17" s="44">
        <v>0</v>
      </c>
      <c r="M17" s="45" t="s">
        <v>10</v>
      </c>
      <c r="N17" s="46">
        <v>17</v>
      </c>
      <c r="O17" s="40">
        <v>0</v>
      </c>
      <c r="P17" s="41" t="s">
        <v>10</v>
      </c>
      <c r="Q17" s="42">
        <v>25</v>
      </c>
      <c r="R17" s="40">
        <v>1</v>
      </c>
      <c r="S17" s="41" t="s">
        <v>10</v>
      </c>
      <c r="T17" s="42">
        <v>25</v>
      </c>
      <c r="U17" s="40">
        <v>1</v>
      </c>
      <c r="V17" s="41" t="s">
        <v>10</v>
      </c>
      <c r="W17" s="42">
        <v>25</v>
      </c>
      <c r="X17" s="17"/>
      <c r="Y17" s="18" t="s">
        <v>10</v>
      </c>
      <c r="Z17" s="19"/>
      <c r="AA17" s="40">
        <v>4</v>
      </c>
      <c r="AB17" s="41" t="s">
        <v>10</v>
      </c>
      <c r="AC17" s="42">
        <v>25</v>
      </c>
      <c r="AD17" s="40">
        <v>9</v>
      </c>
      <c r="AE17" s="41" t="s">
        <v>10</v>
      </c>
      <c r="AF17" s="42">
        <v>15</v>
      </c>
      <c r="AG17" s="40">
        <v>13</v>
      </c>
      <c r="AH17" s="41" t="s">
        <v>10</v>
      </c>
      <c r="AI17" s="42">
        <v>17</v>
      </c>
      <c r="AJ17" s="40">
        <v>25</v>
      </c>
      <c r="AK17" s="41" t="s">
        <v>10</v>
      </c>
      <c r="AL17" s="58">
        <v>5</v>
      </c>
      <c r="AM17" s="40">
        <v>8</v>
      </c>
      <c r="AN17" s="41" t="s">
        <v>10</v>
      </c>
      <c r="AO17" s="42">
        <v>14</v>
      </c>
      <c r="AP17" s="444"/>
      <c r="AQ17" s="445"/>
      <c r="AR17" s="449"/>
      <c r="AS17" s="21">
        <f>AR18</f>
        <v>25</v>
      </c>
      <c r="AT17" s="15" t="s">
        <v>10</v>
      </c>
      <c r="AU17" s="20">
        <f>AP18</f>
        <v>3</v>
      </c>
      <c r="AV17" s="22">
        <f>AR19</f>
        <v>0</v>
      </c>
      <c r="AW17" s="23" t="s">
        <v>10</v>
      </c>
      <c r="AX17" s="24">
        <f>AP19</f>
        <v>0</v>
      </c>
      <c r="AY17" s="25">
        <f>AR20</f>
        <v>0</v>
      </c>
      <c r="AZ17" s="26" t="s">
        <v>10</v>
      </c>
      <c r="BA17" s="27">
        <f>AP20</f>
        <v>0</v>
      </c>
      <c r="BB17" s="25">
        <f>AR21</f>
        <v>0</v>
      </c>
      <c r="BC17" s="26" t="s">
        <v>10</v>
      </c>
      <c r="BD17" s="27">
        <f>AP21</f>
        <v>0</v>
      </c>
      <c r="BE17" s="28">
        <f>AR22</f>
        <v>0</v>
      </c>
      <c r="BF17" s="29" t="s">
        <v>10</v>
      </c>
      <c r="BG17" s="24">
        <f>AP22</f>
        <v>0</v>
      </c>
      <c r="BH17" s="28">
        <f>AR23</f>
        <v>0</v>
      </c>
      <c r="BI17" s="29" t="s">
        <v>10</v>
      </c>
      <c r="BJ17" s="24">
        <f>AP23</f>
        <v>0</v>
      </c>
      <c r="BK17" s="22">
        <f>AR24</f>
        <v>0</v>
      </c>
      <c r="BL17" s="29" t="s">
        <v>10</v>
      </c>
      <c r="BM17" s="24">
        <f>AP24</f>
        <v>0</v>
      </c>
      <c r="BN17" s="22">
        <f>AR25</f>
        <v>0</v>
      </c>
      <c r="BO17" s="29" t="s">
        <v>10</v>
      </c>
      <c r="BP17" s="24">
        <f>AP25</f>
        <v>0</v>
      </c>
      <c r="BQ17" s="22">
        <f>AR26</f>
        <v>0</v>
      </c>
      <c r="BR17" s="29" t="s">
        <v>10</v>
      </c>
      <c r="BS17" s="24">
        <f>AP26</f>
        <v>0</v>
      </c>
      <c r="BT17" s="22">
        <f>AR27</f>
        <v>0</v>
      </c>
      <c r="BU17" s="29" t="s">
        <v>10</v>
      </c>
      <c r="BV17" s="24">
        <f>AP27</f>
        <v>0</v>
      </c>
      <c r="BW17" s="22">
        <f>AR28</f>
        <v>0</v>
      </c>
      <c r="BX17" s="29" t="s">
        <v>10</v>
      </c>
      <c r="BY17" s="24">
        <f>AP28</f>
        <v>0</v>
      </c>
      <c r="BZ17" s="22">
        <f>AR29</f>
        <v>0</v>
      </c>
      <c r="CA17" s="29" t="s">
        <v>10</v>
      </c>
      <c r="CB17" s="24">
        <f>AP29</f>
        <v>0</v>
      </c>
      <c r="CC17" s="22">
        <f>AR30</f>
        <v>0</v>
      </c>
      <c r="CD17" s="29" t="s">
        <v>10</v>
      </c>
      <c r="CE17" s="24">
        <f>AP30</f>
        <v>0</v>
      </c>
      <c r="CF17" s="22">
        <f>AR31</f>
        <v>0</v>
      </c>
      <c r="CG17" s="29" t="s">
        <v>10</v>
      </c>
      <c r="CH17" s="24">
        <f>AP31</f>
        <v>0</v>
      </c>
      <c r="CI17" s="22">
        <f>AR32</f>
        <v>0</v>
      </c>
      <c r="CJ17" s="29" t="s">
        <v>10</v>
      </c>
      <c r="CK17" s="24">
        <f>AP32</f>
        <v>0</v>
      </c>
      <c r="CL17" s="22">
        <f>AR33</f>
        <v>0</v>
      </c>
      <c r="CM17" s="29" t="s">
        <v>10</v>
      </c>
      <c r="CN17" s="24">
        <f>AP33</f>
        <v>0</v>
      </c>
      <c r="CO17" s="31">
        <f t="shared" si="0"/>
        <v>5</v>
      </c>
      <c r="CP17" s="32">
        <f>SUM(C17,F17,I17,L17,O17,R17,U17,X17,AA17,AD17,AG17,AJ17,AM17,CL17,AS17,AV17,AY17,BB17,BE17,BH17,BK17,BN17,BQ17,BT17,BW17,BZ17,CC17,CF17,CI17)</f>
        <v>104</v>
      </c>
      <c r="CQ17" s="59" t="s">
        <v>10</v>
      </c>
      <c r="CR17" s="34">
        <f>SUM(E17,H17,K17,N17,Q17,T17,W17,Z17,AC17,AF17,AI17,AL17,AO17,CN17,AU17,AX17,BA17,BD17,BG17,BJ17,BM17,BP17,BS17,BV17,BY17,CB17,CE17,CH17,CK17)</f>
        <v>229</v>
      </c>
      <c r="CS17" s="35">
        <f t="shared" si="1"/>
        <v>-125</v>
      </c>
      <c r="CT17" s="36">
        <f>IF(poznámky!C1=14,poznámky!A19)+IF(poznámky!C2=14,poznámky!A20)+IF(poznámky!C3=14,poznámky!A21)+IF(poznámky!C4=14,poznámky!A22)+IF(poznámky!C5=14,poznámky!A23)+IF(poznámky!C6=14,poznámky!A24)+IF(poznámky!C7=14,poznámky!A25)+IF(poznámky!C8=14,poznámky!A26)+IF(poznámky!C9=14,poznámky!A27)+IF(poznámky!C10=14,poznámky!A28)+IF(poznámky!C11=14,poznámky!A29)+IF(poznámky!C12=14,poznámky!A30)+IF(poznámky!C13=14,poznámky!A31)+IF(poznámky!C14=14,poznámky!A32)+IF(poznámky!C15=14,poznámky!A33)+IF(poznámky!C16=14,poznámky!A34)+IF(poznámky!C17=14,poznámky!A35)+IF(poznámky!C18=14,poznámky!A36)+IF(poznámky!C19=14,poznámky!A37)+IF(poznámky!C20=14,poznámky!A38)+IF(poznámky!C21=14,poznámky!A39)+IF(poznámky!C22=14,poznámky!A40)+IF(poznámky!C23=14,poznámky!A41)+IF(poznámky!C24=14,poznámky!A42)+IF(poznámky!C25=14,poznámky!A43)+IF(poznámky!C26=14,poznámky!A44)+IF(poznámky!C27=14,poznámky!A45)+IF(poznámky!C28=14,poznámky!A46)+IF(poznámky!C29=14,poznámky!A47)+IF(poznámky!C30=14,poznámky!A48)</f>
        <v>12</v>
      </c>
      <c r="CU17" s="37" t="s">
        <v>11</v>
      </c>
      <c r="CV17" s="38" t="str">
        <f t="shared" si="2"/>
        <v>Šéfík S.</v>
      </c>
      <c r="CW17" s="43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+IF(AV17&gt;AX17,2,"0")+IF(AV17=AX17,1)*IF(AV17+AX17=0,0,1)+IF(AY17&gt;BA17,2,"0")+IF(AY17=BA17,1)*IF(AY17+BA17=0,0,1)+IF(BB17&gt;BD17,2,"0")+IF(BB17=BD17,1)*IF(BB17+BD17=0,0,1)</f>
        <v>5</v>
      </c>
      <c r="CX17" s="462"/>
    </row>
    <row r="18" spans="1:102" ht="19.5" customHeight="1" x14ac:dyDescent="0.2">
      <c r="A18" s="12">
        <v>15</v>
      </c>
      <c r="B18" s="60" t="s">
        <v>25</v>
      </c>
      <c r="C18" s="61">
        <v>0</v>
      </c>
      <c r="D18" s="45" t="s">
        <v>10</v>
      </c>
      <c r="E18" s="62">
        <v>25</v>
      </c>
      <c r="F18" s="63">
        <v>25</v>
      </c>
      <c r="G18" s="41" t="s">
        <v>10</v>
      </c>
      <c r="H18" s="64">
        <v>0</v>
      </c>
      <c r="I18" s="63">
        <v>0</v>
      </c>
      <c r="J18" s="41" t="s">
        <v>10</v>
      </c>
      <c r="K18" s="64">
        <v>25</v>
      </c>
      <c r="L18" s="63">
        <v>5</v>
      </c>
      <c r="M18" s="41" t="s">
        <v>10</v>
      </c>
      <c r="N18" s="64">
        <v>25</v>
      </c>
      <c r="O18" s="63">
        <v>0</v>
      </c>
      <c r="P18" s="41" t="s">
        <v>10</v>
      </c>
      <c r="Q18" s="64">
        <v>25</v>
      </c>
      <c r="R18" s="63">
        <v>0</v>
      </c>
      <c r="S18" s="41" t="s">
        <v>10</v>
      </c>
      <c r="T18" s="64">
        <v>25</v>
      </c>
      <c r="U18" s="63">
        <v>0</v>
      </c>
      <c r="V18" s="41" t="s">
        <v>10</v>
      </c>
      <c r="W18" s="64">
        <v>25</v>
      </c>
      <c r="X18" s="65"/>
      <c r="Y18" s="18" t="s">
        <v>10</v>
      </c>
      <c r="Z18" s="66"/>
      <c r="AA18" s="61">
        <v>0</v>
      </c>
      <c r="AB18" s="45" t="s">
        <v>10</v>
      </c>
      <c r="AC18" s="62">
        <v>25</v>
      </c>
      <c r="AD18" s="61">
        <v>12</v>
      </c>
      <c r="AE18" s="45" t="s">
        <v>10</v>
      </c>
      <c r="AF18" s="62">
        <v>18</v>
      </c>
      <c r="AG18" s="61">
        <v>24</v>
      </c>
      <c r="AH18" s="45" t="s">
        <v>10</v>
      </c>
      <c r="AI18" s="62">
        <v>12</v>
      </c>
      <c r="AJ18" s="61">
        <v>21</v>
      </c>
      <c r="AK18" s="45" t="s">
        <v>10</v>
      </c>
      <c r="AL18" s="67">
        <v>19</v>
      </c>
      <c r="AM18" s="61">
        <v>9</v>
      </c>
      <c r="AN18" s="45" t="s">
        <v>10</v>
      </c>
      <c r="AO18" s="62">
        <v>25</v>
      </c>
      <c r="AP18" s="68">
        <v>3</v>
      </c>
      <c r="AQ18" s="45" t="s">
        <v>10</v>
      </c>
      <c r="AR18" s="69">
        <v>25</v>
      </c>
      <c r="AS18" s="444"/>
      <c r="AT18" s="445"/>
      <c r="AU18" s="449"/>
      <c r="AV18" s="70">
        <f>AU19</f>
        <v>0</v>
      </c>
      <c r="AW18" s="23" t="s">
        <v>10</v>
      </c>
      <c r="AX18" s="71">
        <f>AS19</f>
        <v>0</v>
      </c>
      <c r="AY18" s="72">
        <f>AU20</f>
        <v>0</v>
      </c>
      <c r="AZ18" s="26" t="s">
        <v>10</v>
      </c>
      <c r="BA18" s="73">
        <f>AS20</f>
        <v>0</v>
      </c>
      <c r="BB18" s="72">
        <f>AU21</f>
        <v>0</v>
      </c>
      <c r="BC18" s="26" t="s">
        <v>10</v>
      </c>
      <c r="BD18" s="73">
        <f>AS21</f>
        <v>0</v>
      </c>
      <c r="BE18" s="28">
        <f>AU22</f>
        <v>0</v>
      </c>
      <c r="BF18" s="29" t="s">
        <v>10</v>
      </c>
      <c r="BG18" s="24">
        <f>AS22</f>
        <v>0</v>
      </c>
      <c r="BH18" s="28">
        <f>AU23</f>
        <v>0</v>
      </c>
      <c r="BI18" s="29" t="s">
        <v>10</v>
      </c>
      <c r="BJ18" s="24">
        <f>AS23</f>
        <v>0</v>
      </c>
      <c r="BK18" s="22">
        <f>AU24</f>
        <v>0</v>
      </c>
      <c r="BL18" s="29" t="s">
        <v>10</v>
      </c>
      <c r="BM18" s="24">
        <f>AS24</f>
        <v>0</v>
      </c>
      <c r="BN18" s="22">
        <f>AU25</f>
        <v>0</v>
      </c>
      <c r="BO18" s="29" t="s">
        <v>10</v>
      </c>
      <c r="BP18" s="24">
        <f>AS25</f>
        <v>0</v>
      </c>
      <c r="BQ18" s="22">
        <f>AU26</f>
        <v>0</v>
      </c>
      <c r="BR18" s="29" t="s">
        <v>10</v>
      </c>
      <c r="BS18" s="24">
        <f>AS26</f>
        <v>0</v>
      </c>
      <c r="BT18" s="22">
        <f>AU27</f>
        <v>0</v>
      </c>
      <c r="BU18" s="29" t="s">
        <v>10</v>
      </c>
      <c r="BV18" s="24">
        <f>AS27</f>
        <v>0</v>
      </c>
      <c r="BW18" s="22">
        <f>AU28</f>
        <v>0</v>
      </c>
      <c r="BX18" s="29" t="s">
        <v>10</v>
      </c>
      <c r="BY18" s="24">
        <f>AS28</f>
        <v>0</v>
      </c>
      <c r="BZ18" s="22">
        <f>AU29</f>
        <v>0</v>
      </c>
      <c r="CA18" s="29" t="s">
        <v>10</v>
      </c>
      <c r="CB18" s="24">
        <f>AS29</f>
        <v>0</v>
      </c>
      <c r="CC18" s="22">
        <f>AU30</f>
        <v>0</v>
      </c>
      <c r="CD18" s="29" t="s">
        <v>10</v>
      </c>
      <c r="CE18" s="24">
        <f>AS30</f>
        <v>0</v>
      </c>
      <c r="CF18" s="22">
        <f>AU31</f>
        <v>0</v>
      </c>
      <c r="CG18" s="29" t="s">
        <v>10</v>
      </c>
      <c r="CH18" s="24">
        <f>AS31</f>
        <v>0</v>
      </c>
      <c r="CI18" s="22">
        <f>AU32</f>
        <v>0</v>
      </c>
      <c r="CJ18" s="29" t="s">
        <v>10</v>
      </c>
      <c r="CK18" s="24">
        <f>AS32</f>
        <v>0</v>
      </c>
      <c r="CL18" s="22">
        <f>AU33</f>
        <v>0</v>
      </c>
      <c r="CM18" s="29" t="s">
        <v>10</v>
      </c>
      <c r="CN18" s="24">
        <f>AS33</f>
        <v>0</v>
      </c>
      <c r="CO18" s="31">
        <f t="shared" si="0"/>
        <v>6</v>
      </c>
      <c r="CP18" s="32">
        <f>SUM(C18,F18,I18,L18,O18,R18,U18,X18,AA18,AD18,AG18,AJ18,AM18,AP18,AV18,AY18,BB18,BE18,BH18,BK18,BN18,BQ18,BT18,BW18,BZ18,CC18,CF18,CI18,CL18)</f>
        <v>99</v>
      </c>
      <c r="CQ18" s="74" t="s">
        <v>10</v>
      </c>
      <c r="CR18" s="34">
        <f>SUM(E18,H18,K18,N18,Q18,T18,W18,Z18,AC18,AF18,AI18,AL18,AO18,AR18,AX18,BA18,BD18,BG18,BJ18,BM18,BP18,BS18,BV18,BY18,CB18,CE18,CH18,CK18,CN18)</f>
        <v>274</v>
      </c>
      <c r="CS18" s="35">
        <f t="shared" si="1"/>
        <v>-175</v>
      </c>
      <c r="CT18" s="75">
        <f>IF(poznámky!C1=15,poznámky!A19)+IF(poznámky!C2=15,poznámky!A20)+IF(poznámky!C3=15,poznámky!A21)+IF(poznámky!C4=15,poznámky!A22)+IF(poznámky!C5=15,poznámky!A23)+IF(poznámky!C6=15,poznámky!A24)+IF(poznámky!C7=15,poznámky!A25)+IF(poznámky!C8=15,poznámky!A26)+IF(poznámky!C9=15,poznámky!A27)+IF(poznámky!C10=15,poznámky!A28)+IF(poznámky!C11=15,poznámky!A29)+IF(poznámky!C12=15,poznámky!A30)+IF(poznámky!C13=15,poznámky!A31)+IF(poznámky!C14=15,poznámky!A32)+IF(poznámky!C15=15,poznámky!A33)+IF(poznámky!C16=15,poznámky!A34)+IF(poznámky!C17=15,poznámky!A35)+IF(poznámky!C18=15,poznámky!A36)+IF(poznámky!C19=15,poznámky!A37)+IF(poznámky!C20=15,poznámky!A38)+IF(poznámky!C21=15,poznámky!A39)+IF(poznámky!C22=15,poznámky!A40)+IF(poznámky!C23=15,poznámky!A41)+IF(poznámky!C24=15,poznámky!A42)+IF(poznámky!C25=15,poznámky!A43)+IF(poznámky!C26=15,poznámky!A44)+IF(poznámky!C27=15,poznámky!A45)+IF(poznámky!C28=15,poznámky!A46)+IF(poznámky!C29=15,poznámky!A47)+IF(poznámky!C30=15,poznámky!A48)</f>
        <v>11</v>
      </c>
      <c r="CU18" s="37" t="s">
        <v>11</v>
      </c>
      <c r="CV18" s="38" t="str">
        <f t="shared" si="2"/>
        <v>Václav M.</v>
      </c>
      <c r="CW18" s="43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+IF(AV18&gt;AX18,2,"0")+IF(AV18=AX18,1)*IF(AV18+AX18=0,0,1)+IF(AY18&gt;BA18,2,"0")+IF(AY18=BA18,1)*IF(AY18+BA18=0,0,1)+IF(BB18&gt;BD18,2,"0")+IF(BB18=BD18,1)*IF(BB18+BD18=0,0,1)</f>
        <v>6</v>
      </c>
      <c r="CX18" s="462"/>
    </row>
    <row r="19" spans="1:102" ht="19.5" customHeight="1" x14ac:dyDescent="0.2">
      <c r="A19" s="12">
        <v>16</v>
      </c>
      <c r="B19" s="76"/>
      <c r="C19" s="77"/>
      <c r="D19" s="78" t="s">
        <v>10</v>
      </c>
      <c r="E19" s="79"/>
      <c r="F19" s="70"/>
      <c r="G19" s="23" t="s">
        <v>10</v>
      </c>
      <c r="H19" s="71"/>
      <c r="I19" s="70"/>
      <c r="J19" s="23" t="s">
        <v>10</v>
      </c>
      <c r="K19" s="71"/>
      <c r="L19" s="70"/>
      <c r="M19" s="23" t="s">
        <v>10</v>
      </c>
      <c r="N19" s="71"/>
      <c r="O19" s="70"/>
      <c r="P19" s="23" t="s">
        <v>10</v>
      </c>
      <c r="Q19" s="71"/>
      <c r="R19" s="70"/>
      <c r="S19" s="23" t="s">
        <v>10</v>
      </c>
      <c r="T19" s="71"/>
      <c r="U19" s="70"/>
      <c r="V19" s="23" t="s">
        <v>10</v>
      </c>
      <c r="W19" s="71"/>
      <c r="X19" s="70"/>
      <c r="Y19" s="23" t="s">
        <v>10</v>
      </c>
      <c r="Z19" s="71"/>
      <c r="AA19" s="70"/>
      <c r="AB19" s="23" t="s">
        <v>10</v>
      </c>
      <c r="AC19" s="71"/>
      <c r="AD19" s="70"/>
      <c r="AE19" s="23" t="s">
        <v>10</v>
      </c>
      <c r="AF19" s="71"/>
      <c r="AG19" s="70"/>
      <c r="AH19" s="23" t="s">
        <v>10</v>
      </c>
      <c r="AI19" s="71"/>
      <c r="AJ19" s="77"/>
      <c r="AK19" s="80" t="s">
        <v>10</v>
      </c>
      <c r="AL19" s="81"/>
      <c r="AM19" s="70"/>
      <c r="AN19" s="23" t="s">
        <v>10</v>
      </c>
      <c r="AO19" s="71"/>
      <c r="AP19" s="82"/>
      <c r="AQ19" s="23" t="s">
        <v>10</v>
      </c>
      <c r="AR19" s="83"/>
      <c r="AS19" s="82"/>
      <c r="AT19" s="23" t="s">
        <v>10</v>
      </c>
      <c r="AU19" s="84"/>
      <c r="AV19" s="469"/>
      <c r="AW19" s="445"/>
      <c r="AX19" s="449"/>
      <c r="AY19" s="85">
        <f>AX20</f>
        <v>0</v>
      </c>
      <c r="AZ19" s="29" t="s">
        <v>10</v>
      </c>
      <c r="BA19" s="71">
        <f>AV20</f>
        <v>0</v>
      </c>
      <c r="BB19" s="85">
        <f>AX21</f>
        <v>0</v>
      </c>
      <c r="BC19" s="29" t="s">
        <v>10</v>
      </c>
      <c r="BD19" s="71">
        <f>AV21</f>
        <v>0</v>
      </c>
      <c r="BE19" s="85">
        <f>AX22</f>
        <v>0</v>
      </c>
      <c r="BF19" s="29" t="s">
        <v>10</v>
      </c>
      <c r="BG19" s="71">
        <f>AV22</f>
        <v>0</v>
      </c>
      <c r="BH19" s="28">
        <f>AX23</f>
        <v>0</v>
      </c>
      <c r="BI19" s="29" t="s">
        <v>10</v>
      </c>
      <c r="BJ19" s="24">
        <f>AV23</f>
        <v>0</v>
      </c>
      <c r="BK19" s="22">
        <f>AX24</f>
        <v>0</v>
      </c>
      <c r="BL19" s="29" t="s">
        <v>10</v>
      </c>
      <c r="BM19" s="24">
        <f>AV24</f>
        <v>0</v>
      </c>
      <c r="BN19" s="22">
        <f>AX25</f>
        <v>0</v>
      </c>
      <c r="BO19" s="29" t="s">
        <v>10</v>
      </c>
      <c r="BP19" s="24">
        <f>AV25</f>
        <v>0</v>
      </c>
      <c r="BQ19" s="22">
        <f>AX26</f>
        <v>0</v>
      </c>
      <c r="BR19" s="29" t="s">
        <v>10</v>
      </c>
      <c r="BS19" s="24">
        <f>AV26</f>
        <v>0</v>
      </c>
      <c r="BT19" s="22">
        <f>AX27</f>
        <v>0</v>
      </c>
      <c r="BU19" s="29" t="s">
        <v>10</v>
      </c>
      <c r="BV19" s="24">
        <f>AV27</f>
        <v>0</v>
      </c>
      <c r="BW19" s="22">
        <f>AX28</f>
        <v>0</v>
      </c>
      <c r="BX19" s="29" t="s">
        <v>10</v>
      </c>
      <c r="BY19" s="24">
        <f>AV28</f>
        <v>0</v>
      </c>
      <c r="BZ19" s="22">
        <f>AX29</f>
        <v>0</v>
      </c>
      <c r="CA19" s="29" t="s">
        <v>10</v>
      </c>
      <c r="CB19" s="24">
        <f>AV29</f>
        <v>0</v>
      </c>
      <c r="CC19" s="22">
        <f>AX30</f>
        <v>0</v>
      </c>
      <c r="CD19" s="29" t="s">
        <v>10</v>
      </c>
      <c r="CE19" s="24">
        <f>AV30</f>
        <v>0</v>
      </c>
      <c r="CF19" s="22">
        <f>AX31</f>
        <v>0</v>
      </c>
      <c r="CG19" s="29" t="s">
        <v>10</v>
      </c>
      <c r="CH19" s="24">
        <f>AV31</f>
        <v>0</v>
      </c>
      <c r="CI19" s="22">
        <f>AX32</f>
        <v>0</v>
      </c>
      <c r="CJ19" s="29" t="s">
        <v>10</v>
      </c>
      <c r="CK19" s="24">
        <f>AV32</f>
        <v>0</v>
      </c>
      <c r="CL19" s="22">
        <f>AX33</f>
        <v>0</v>
      </c>
      <c r="CM19" s="29" t="s">
        <v>10</v>
      </c>
      <c r="CN19" s="24">
        <f>AV33</f>
        <v>0</v>
      </c>
      <c r="CO19" s="31">
        <f t="shared" si="0"/>
        <v>0</v>
      </c>
      <c r="CP19" s="32">
        <f>SUM(C19,F19,I19,L19,O19,R19,U19,X19,AA19,AD19,AG19,AJ19,AM19,AP19,AS19,AY19,BB19,BE19,BH19,BK19,BN19,BQ19,BT19,BW19,BZ19,CC19,CF19,CI19,CL19)</f>
        <v>0</v>
      </c>
      <c r="CQ19" s="74" t="s">
        <v>10</v>
      </c>
      <c r="CR19" s="34">
        <f>SUM(E19,H19,K19,N19,Q19,T19,W19,Z19,AC19,AF19,AI19,AL19,AO19,AR19,AU19,BA19,BD19,BG19,BJ19,BM19,BP19,BS19,BV19,BY19,CB19,CE19,CH19,CK19,CN19)</f>
        <v>0</v>
      </c>
      <c r="CS19" s="35">
        <f t="shared" si="1"/>
        <v>0</v>
      </c>
      <c r="CT19" s="36">
        <f>IF(poznámky!C1=16,poznámky!A19)+IF(poznámky!C2=16,poznámky!A20)+IF(poznámky!C3=16,poznámky!A21)+IF(poznámky!C4=16,poznámky!A22)+IF(poznámky!C5=16,poznámky!A23)+IF(poznámky!C6=16,poznámky!A24)+IF(poznámky!C7=16,poznámky!A25)+IF(poznámky!C8=16,poznámky!A26)+IF(poznámky!C9=16,poznámky!A27)+IF(poznámky!C10=16,poznámky!A28)+IF(poznámky!C11=16,poznámky!A29)+IF(poznámky!C12=16,poznámky!A30)+IF(poznámky!C13=16,poznámky!A31)+IF(poznámky!C14=16,poznámky!A32)+IF(poznámky!C15=16,poznámky!A33)+IF(poznámky!C16=16,poznámky!A34)+IF(poznámky!C17=16,poznámky!A35)+IF(poznámky!C18=16,poznámky!A36)+IF(poznámky!C19=16,poznámky!A37)+IF(poznámky!C20=16,poznámky!A38)+IF(poznámky!C21=16,poznámky!A39)+IF(poznámky!C22=16,poznámky!A40)+IF(poznámky!C23=16,poznámky!A41)+IF(poznámky!C24=16,poznámky!A42)+IF(poznámky!C25=16,poznámky!A43)+IF(poznámky!C26=16,poznámky!A44)+IF(poznámky!C27=16,poznámky!A45)+IF(poznámky!C28=16,poznámky!A46)+IF(poznámky!C29=16,poznámky!A47)+IF(poznámky!C30=16,poznámky!A48)</f>
        <v>16</v>
      </c>
      <c r="CU19" s="37" t="s">
        <v>11</v>
      </c>
      <c r="CV19" s="38">
        <f t="shared" si="2"/>
        <v>0</v>
      </c>
      <c r="CW19" s="43">
        <f>IF(C19&gt;E19,2,"0")+IF(C19=E19,1)*IF(C19+E19=0,0,1)+IF(F19&gt;H19,2,"0")+IF(F19=H19,1)*IF(F19+H19=0,0,1)+IF(I19&gt;K19,2,"0")+IF(I19=K19,1)*IF(I19+K19=0,0,1)+IF(L19&gt;N19,2,"0")+IF(L19=N19,1)*IF(L19+N19=0,0,1)+IF(O19&gt;Q19,2,"0")+IF(O19=Q19,1)*IF(O19+Q19=0,0,1)+IF(R19&gt;T19,2,"0")+IF(R19=T19,1)*IF(R19+T19=0,0,1)+IF(U19&gt;W19,2,"0")+IF(U19=W19,1)*IF(U19+W19=0,0,1)+IF(X19&gt;Z19,2,"0")+IF(X19=Z19,1)*IF(X19+Z19=0,0,1)+IF(AA19&gt;AC19,2,"0")+IF(AA19=AC19,1)*IF(AA19+AC19=0,0,1)+IF(AD19&gt;AF19,2,"0")+IF(AD19=AF19,1)*IF(AD19+AF19=0,0,1)+IF(AG19&gt;AI19,2,"0")+IF(AG19=AI19,1)*IF(AG19+AI19=0,0,1)+IF(AJ19&gt;AL19,2,"0")+IF(AJ19=AL19,1)*IF(AJ19+AL19=0,0,1)+IF(AM19&gt;AO19,2,"0")+IF(AM19=AO19,1)*IF(AM19+AO19=0,0,1)+IF(AP19&gt;AR19,2,"0")+IF(AP19=AR19,1)*IF(AP19+AR19=0,0,1)+IF(AS19&gt;AU19,2,"0")+IF(AS19=AU19,1)*IF(AS19+AU19=0,0,1)+IF(AY19&gt;BA19,2,"0")+IF(AY19=BA19,1)*IF(AY19+BA19=0,0,1)+IF(BB19&gt;BD19,2,"0")+IF(BB19=BD19,1)*IF(BB19+BD19=0,0,1)</f>
        <v>0</v>
      </c>
      <c r="CX19" s="462"/>
    </row>
    <row r="20" spans="1:102" ht="19.5" customHeight="1" x14ac:dyDescent="0.2">
      <c r="A20" s="12">
        <v>17</v>
      </c>
      <c r="B20" s="76"/>
      <c r="C20" s="70"/>
      <c r="D20" s="29" t="s">
        <v>10</v>
      </c>
      <c r="E20" s="71"/>
      <c r="F20" s="70"/>
      <c r="G20" s="29" t="s">
        <v>10</v>
      </c>
      <c r="H20" s="71"/>
      <c r="I20" s="70"/>
      <c r="J20" s="29" t="s">
        <v>10</v>
      </c>
      <c r="K20" s="71"/>
      <c r="L20" s="70"/>
      <c r="M20" s="29" t="s">
        <v>10</v>
      </c>
      <c r="N20" s="71"/>
      <c r="O20" s="70"/>
      <c r="P20" s="29" t="s">
        <v>10</v>
      </c>
      <c r="Q20" s="71"/>
      <c r="R20" s="70"/>
      <c r="S20" s="29" t="s">
        <v>10</v>
      </c>
      <c r="T20" s="71"/>
      <c r="U20" s="70"/>
      <c r="V20" s="29" t="s">
        <v>10</v>
      </c>
      <c r="W20" s="71"/>
      <c r="X20" s="70"/>
      <c r="Y20" s="29" t="s">
        <v>10</v>
      </c>
      <c r="Z20" s="71"/>
      <c r="AA20" s="70"/>
      <c r="AB20" s="29" t="s">
        <v>10</v>
      </c>
      <c r="AC20" s="71"/>
      <c r="AD20" s="70"/>
      <c r="AE20" s="29" t="s">
        <v>10</v>
      </c>
      <c r="AF20" s="71"/>
      <c r="AG20" s="70"/>
      <c r="AH20" s="29" t="s">
        <v>10</v>
      </c>
      <c r="AI20" s="71"/>
      <c r="AJ20" s="70"/>
      <c r="AK20" s="29" t="s">
        <v>10</v>
      </c>
      <c r="AL20" s="86"/>
      <c r="AM20" s="70"/>
      <c r="AN20" s="29" t="s">
        <v>10</v>
      </c>
      <c r="AO20" s="71"/>
      <c r="AP20" s="82"/>
      <c r="AQ20" s="29" t="s">
        <v>10</v>
      </c>
      <c r="AR20" s="83"/>
      <c r="AS20" s="82"/>
      <c r="AT20" s="29" t="s">
        <v>10</v>
      </c>
      <c r="AU20" s="83"/>
      <c r="AV20" s="82"/>
      <c r="AW20" s="29" t="s">
        <v>10</v>
      </c>
      <c r="AX20" s="87"/>
      <c r="AY20" s="469"/>
      <c r="AZ20" s="445"/>
      <c r="BA20" s="449"/>
      <c r="BB20" s="85">
        <f>BA21</f>
        <v>0</v>
      </c>
      <c r="BC20" s="29" t="s">
        <v>10</v>
      </c>
      <c r="BD20" s="71">
        <f>AY21</f>
        <v>0</v>
      </c>
      <c r="BE20" s="85">
        <f>BA22</f>
        <v>0</v>
      </c>
      <c r="BF20" s="29" t="s">
        <v>10</v>
      </c>
      <c r="BG20" s="71">
        <f>AY22</f>
        <v>0</v>
      </c>
      <c r="BH20" s="85">
        <f>BA23</f>
        <v>0</v>
      </c>
      <c r="BI20" s="29" t="s">
        <v>10</v>
      </c>
      <c r="BJ20" s="71">
        <f>AY23</f>
        <v>0</v>
      </c>
      <c r="BK20" s="22">
        <f>BA24</f>
        <v>0</v>
      </c>
      <c r="BL20" s="29" t="s">
        <v>10</v>
      </c>
      <c r="BM20" s="24">
        <f>AY24</f>
        <v>0</v>
      </c>
      <c r="BN20" s="22">
        <f>BA25</f>
        <v>0</v>
      </c>
      <c r="BO20" s="29" t="s">
        <v>10</v>
      </c>
      <c r="BP20" s="24">
        <f>AY25</f>
        <v>0</v>
      </c>
      <c r="BQ20" s="22">
        <f>BA26</f>
        <v>0</v>
      </c>
      <c r="BR20" s="29" t="s">
        <v>10</v>
      </c>
      <c r="BS20" s="24">
        <f>AY26</f>
        <v>0</v>
      </c>
      <c r="BT20" s="22">
        <f>BA27</f>
        <v>0</v>
      </c>
      <c r="BU20" s="29" t="s">
        <v>10</v>
      </c>
      <c r="BV20" s="24">
        <f>AY27</f>
        <v>0</v>
      </c>
      <c r="BW20" s="22">
        <f>BA28</f>
        <v>0</v>
      </c>
      <c r="BX20" s="29" t="s">
        <v>10</v>
      </c>
      <c r="BY20" s="24">
        <f>AY28</f>
        <v>0</v>
      </c>
      <c r="BZ20" s="22">
        <f>BA29</f>
        <v>0</v>
      </c>
      <c r="CA20" s="29" t="s">
        <v>10</v>
      </c>
      <c r="CB20" s="24">
        <f>AY29</f>
        <v>0</v>
      </c>
      <c r="CC20" s="22">
        <f>BA30</f>
        <v>0</v>
      </c>
      <c r="CD20" s="29" t="s">
        <v>10</v>
      </c>
      <c r="CE20" s="24">
        <f>AY30</f>
        <v>0</v>
      </c>
      <c r="CF20" s="22">
        <f>BA31</f>
        <v>0</v>
      </c>
      <c r="CG20" s="29" t="s">
        <v>10</v>
      </c>
      <c r="CH20" s="24">
        <f>AY31</f>
        <v>0</v>
      </c>
      <c r="CI20" s="22">
        <f>BA32</f>
        <v>0</v>
      </c>
      <c r="CJ20" s="29" t="s">
        <v>10</v>
      </c>
      <c r="CK20" s="24">
        <f>AY32</f>
        <v>0</v>
      </c>
      <c r="CL20" s="22">
        <f>BA33</f>
        <v>0</v>
      </c>
      <c r="CM20" s="29" t="s">
        <v>10</v>
      </c>
      <c r="CN20" s="24">
        <f>AY33</f>
        <v>0</v>
      </c>
      <c r="CO20" s="88">
        <f t="shared" si="0"/>
        <v>0</v>
      </c>
      <c r="CP20" s="89">
        <f>SUM(C20,F20,I20,L20,O20,R20,U20,X20,AA20,AD20,AG20,AJ20,AM20,AP20,AS20,AV20,BB20,BE20,BH20,BK20,BN20,BQ20,BT20,BW20,BZ20,CC20,CF20,CI20,CL20)</f>
        <v>0</v>
      </c>
      <c r="CQ20" s="90" t="s">
        <v>10</v>
      </c>
      <c r="CR20" s="91">
        <f>SUM(E20,H20,K20,N20,Q20,T20,W20,Z20,AC20,AF20,AI20,AL20,AR20,CN20,AO20,AU20,AX20,BD20,BG20,BJ20,BM20,BP20,BS20,BV20,BY20,CB20,CE20,CH20,CK20)</f>
        <v>0</v>
      </c>
      <c r="CS20" s="92">
        <f t="shared" si="1"/>
        <v>0</v>
      </c>
      <c r="CT20" s="93">
        <f>IF(poznámky!C1=17,poznámky!A19)+IF(poznámky!C2=17,poznámky!A20)+IF(poznámky!C3=17,poznámky!A21)+IF(poznámky!C4=17,poznámky!A22)+IF(poznámky!C5=17,poznámky!A23)+IF(poznámky!C6=17,poznámky!A24)+IF(poznámky!C7=17,poznámky!A25)+IF(poznámky!C8=17,poznámky!A26)+IF(poznámky!C9=17,poznámky!A27)+IF(poznámky!C10=17,poznámky!A28)+IF(poznámky!C11=17,poznámky!A29)+IF(poznámky!C12=17,poznámky!A30)+IF(poznámky!C13=17,poznámky!A31)+IF(poznámky!C14=17,poznámky!A32)+IF(poznámky!C15=17,poznámky!A33)+IF(poznámky!C16=17,poznámky!A34)+IF(poznámky!C17=17,poznámky!A35)+IF(poznámky!C18=17,poznámky!A36)+IF(poznámky!C19=17,poznámky!A37)+IF(poznámky!C20=17,poznámky!A38)+IF(poznámky!C21=17,poznámky!A39)+IF(poznámky!C22=17,poznámky!A40)+IF(poznámky!C23=17,poznámky!A41)+IF(poznámky!C24=17,poznámky!A42)+IF(poznámky!C25=17,poznámky!A43)+IF(poznámky!C26=17,poznámky!A44)+IF(poznámky!C27=17,poznámky!A45)+IF(poznámky!C28=17,poznámky!A46)+IF(poznámky!C29=17,poznámky!A47)+IF(poznámky!C30=17,poznámky!A48)</f>
        <v>17</v>
      </c>
      <c r="CU20" s="94" t="s">
        <v>11</v>
      </c>
      <c r="CV20" s="95">
        <f t="shared" si="2"/>
        <v>0</v>
      </c>
      <c r="CW20" s="43">
        <f>IF(C20&gt;E20,2,"0")+IF(C20=E20,1)*IF(C20+E20=0,0,1)+IF(F20&gt;H20,2,"0")+IF(F20=H20,1)*IF(F20+H20=0,0,1)+IF(I20&gt;K20,2,"0")+IF(I20=K20,1)*IF(I20+K20=0,0,1)+IF(L20&gt;N20,2,"0")+IF(L20=N20,1)*IF(L20+N20=0,0,1)+IF(O20&gt;Q20,2,"0")+IF(O20=Q20,1)*IF(O20+Q20=0,0,1)+IF(R20&gt;T20,2,"0")+IF(R20=T20,1)*IF(R20+T20=0,0,1)+IF(U20&gt;W20,2,"0")+IF(U20=W20,1)*IF(U20+W20=0,0,1)+IF(X20&gt;Z20,2,"0")+IF(X20=Z20,1)*IF(X20+Z20=0,0,1)+IF(AA20&gt;AC20,2,"0")+IF(AA20=AC20,1)*IF(AA20+AC20=0,0,1)+IF(AD20&gt;AF20,2,"0")+IF(AD20=AF20,1)*IF(AD20+AF20=0,0,1)+IF(AG20&gt;AI20,2,"0")+IF(AG20=AI20,1)*IF(AG20+AI20=0,0,1)+IF(AJ20&gt;AL20,2,"0")+IF(AJ20=AL20,1)*IF(AJ20+AL20=0,0,1)+IF(AM20&gt;AO20,2,"0")+IF(AM20=AO20,1)*IF(AM20+AO20=0,0,1)+IF(AP20&gt;AR20,2,"0")+IF(AP20=AR20,1)*IF(AP20+AR20=0,0,1)+IF(AS20&gt;AU20,2,"0")+IF(AS20=AU20,1)*IF(AS20+AU20=0,0,1)+IF(AV20&gt;AX20,2,"0")+IF(AV20=AX20,1)*IF(AV20+AX20=0,0,1)+IF(BB20&gt;BD20,2,"0")+IF(BB20=BD20,1)*IF(BB20+BD20=0,0,1)</f>
        <v>0</v>
      </c>
      <c r="CX20" s="462"/>
    </row>
    <row r="21" spans="1:102" ht="19.5" customHeight="1" x14ac:dyDescent="0.2">
      <c r="A21" s="12">
        <v>18</v>
      </c>
      <c r="B21" s="76"/>
      <c r="C21" s="70"/>
      <c r="D21" s="29" t="s">
        <v>10</v>
      </c>
      <c r="E21" s="71"/>
      <c r="F21" s="70"/>
      <c r="G21" s="29" t="s">
        <v>10</v>
      </c>
      <c r="H21" s="71"/>
      <c r="I21" s="70"/>
      <c r="J21" s="29" t="s">
        <v>10</v>
      </c>
      <c r="K21" s="71"/>
      <c r="L21" s="70"/>
      <c r="M21" s="29" t="s">
        <v>10</v>
      </c>
      <c r="N21" s="71"/>
      <c r="O21" s="70"/>
      <c r="P21" s="96" t="s">
        <v>10</v>
      </c>
      <c r="Q21" s="71"/>
      <c r="R21" s="70"/>
      <c r="S21" s="96" t="s">
        <v>10</v>
      </c>
      <c r="T21" s="71"/>
      <c r="U21" s="70"/>
      <c r="V21" s="96" t="s">
        <v>10</v>
      </c>
      <c r="W21" s="71"/>
      <c r="X21" s="70"/>
      <c r="Y21" s="96" t="s">
        <v>10</v>
      </c>
      <c r="Z21" s="71"/>
      <c r="AA21" s="70"/>
      <c r="AB21" s="96" t="s">
        <v>10</v>
      </c>
      <c r="AC21" s="71"/>
      <c r="AD21" s="70"/>
      <c r="AE21" s="96" t="s">
        <v>10</v>
      </c>
      <c r="AF21" s="71"/>
      <c r="AG21" s="70"/>
      <c r="AH21" s="96" t="s">
        <v>10</v>
      </c>
      <c r="AI21" s="71"/>
      <c r="AJ21" s="70"/>
      <c r="AK21" s="96" t="s">
        <v>10</v>
      </c>
      <c r="AL21" s="86"/>
      <c r="AM21" s="70"/>
      <c r="AN21" s="96" t="s">
        <v>10</v>
      </c>
      <c r="AO21" s="71"/>
      <c r="AP21" s="82"/>
      <c r="AQ21" s="96" t="s">
        <v>10</v>
      </c>
      <c r="AR21" s="83"/>
      <c r="AS21" s="82"/>
      <c r="AT21" s="29" t="s">
        <v>10</v>
      </c>
      <c r="AU21" s="83"/>
      <c r="AV21" s="82"/>
      <c r="AW21" s="29" t="s">
        <v>10</v>
      </c>
      <c r="AX21" s="97"/>
      <c r="AY21" s="83"/>
      <c r="AZ21" s="29" t="s">
        <v>10</v>
      </c>
      <c r="BA21" s="87"/>
      <c r="BB21" s="469"/>
      <c r="BC21" s="445"/>
      <c r="BD21" s="449"/>
      <c r="BE21" s="85">
        <f>BD22</f>
        <v>0</v>
      </c>
      <c r="BF21" s="29" t="s">
        <v>10</v>
      </c>
      <c r="BG21" s="71">
        <f>BB22</f>
        <v>0</v>
      </c>
      <c r="BH21" s="85">
        <f>BD23</f>
        <v>0</v>
      </c>
      <c r="BI21" s="29" t="s">
        <v>10</v>
      </c>
      <c r="BJ21" s="71">
        <f>BB23</f>
        <v>0</v>
      </c>
      <c r="BK21" s="70">
        <f>BD24</f>
        <v>0</v>
      </c>
      <c r="BL21" s="29" t="s">
        <v>10</v>
      </c>
      <c r="BM21" s="71">
        <f>BB24</f>
        <v>0</v>
      </c>
      <c r="BN21" s="22">
        <f>BD25</f>
        <v>0</v>
      </c>
      <c r="BO21" s="29" t="s">
        <v>10</v>
      </c>
      <c r="BP21" s="24">
        <f>BB25</f>
        <v>0</v>
      </c>
      <c r="BQ21" s="22">
        <f>BD26</f>
        <v>0</v>
      </c>
      <c r="BR21" s="29" t="s">
        <v>10</v>
      </c>
      <c r="BS21" s="24">
        <f>BB26</f>
        <v>0</v>
      </c>
      <c r="BT21" s="22">
        <f>BD27</f>
        <v>0</v>
      </c>
      <c r="BU21" s="29" t="s">
        <v>10</v>
      </c>
      <c r="BV21" s="24">
        <f>BB27</f>
        <v>0</v>
      </c>
      <c r="BW21" s="22">
        <f>BD28</f>
        <v>0</v>
      </c>
      <c r="BX21" s="29" t="s">
        <v>10</v>
      </c>
      <c r="BY21" s="24">
        <f>BB28</f>
        <v>0</v>
      </c>
      <c r="BZ21" s="22">
        <f>BD29</f>
        <v>0</v>
      </c>
      <c r="CA21" s="29" t="s">
        <v>10</v>
      </c>
      <c r="CB21" s="24">
        <f>BB29</f>
        <v>0</v>
      </c>
      <c r="CC21" s="22">
        <f>BD30</f>
        <v>0</v>
      </c>
      <c r="CD21" s="29" t="s">
        <v>10</v>
      </c>
      <c r="CE21" s="24">
        <f>BB30</f>
        <v>0</v>
      </c>
      <c r="CF21" s="22">
        <f>BD31</f>
        <v>0</v>
      </c>
      <c r="CG21" s="29" t="s">
        <v>10</v>
      </c>
      <c r="CH21" s="24">
        <f>BB31</f>
        <v>0</v>
      </c>
      <c r="CI21" s="22">
        <f>BD32</f>
        <v>0</v>
      </c>
      <c r="CJ21" s="29" t="s">
        <v>10</v>
      </c>
      <c r="CK21" s="24">
        <f>BB32</f>
        <v>0</v>
      </c>
      <c r="CL21" s="22">
        <f>BD33</f>
        <v>0</v>
      </c>
      <c r="CM21" s="29" t="s">
        <v>10</v>
      </c>
      <c r="CN21" s="24">
        <f>BB33</f>
        <v>0</v>
      </c>
      <c r="CO21" s="88">
        <f t="shared" si="0"/>
        <v>0</v>
      </c>
      <c r="CP21" s="89">
        <f>SUM(C21,F21,I21,L21,O21,R21,U21,X21,AA21,AD21,AG21,AJ21,AM21,AP21,AS21,AV21,AY21,BE21,BH21,BK21,BN21,BQ21,BT21,BW21,BZ21,CC21,CF21,CI21,CL21)</f>
        <v>0</v>
      </c>
      <c r="CQ21" s="90" t="s">
        <v>10</v>
      </c>
      <c r="CR21" s="91">
        <f>SUM(E21,H21,K21,N21,Q21,T21,W21,Z21,AC21,AF21,AI21,AL21,AO21,CN21,AR21,AU21,AX21,BA21,BG21,BJ21,BM21,BP21,BS21,BV21,BY21,CB21,CE21,CH21,CK21)</f>
        <v>0</v>
      </c>
      <c r="CS21" s="92">
        <f t="shared" si="1"/>
        <v>0</v>
      </c>
      <c r="CT21" s="93">
        <f>IF(poznámky!C1=18,poznámky!A19)+IF(poznámky!C2=18,poznámky!A20)+IF(poznámky!C3=18,poznámky!A21)+IF(poznámky!C4=18,poznámky!A22)+IF(poznámky!C5=18,poznámky!A23)+IF(poznámky!C6=18,poznámky!A24)+IF(poznámky!C7=18,poznámky!A25)+IF(poznámky!C8=18,poznámky!A26)+IF(poznámky!C9=18,poznámky!A27)+IF(poznámky!C10=18,poznámky!A28)+IF(poznámky!C11=18,poznámky!A29)+IF(poznámky!C12=18,poznámky!A30)+IF(poznámky!C13=18,poznámky!A31)+IF(poznámky!C14=18,poznámky!A32)+IF(poznámky!C15=18,poznámky!A33)+IF(poznámky!C16=18,poznámky!A34)+IF(poznámky!C17=18,poznámky!A35)+IF(poznámky!C18=18,poznámky!A36)+IF(poznámky!C19=18,poznámky!A37)+IF(poznámky!C20=18,poznámky!A38)+IF(poznámky!C21=18,poznámky!A39)+IF(poznámky!C22=18,poznámky!A40)+IF(poznámky!C23=18,poznámky!A41)+IF(poznámky!C24=18,poznámky!A42)+IF(poznámky!C25=18,poznámky!A43)+IF(poznámky!C26=18,poznámky!A44)+IF(poznámky!C27=18,poznámky!A45)+IF(poznámky!C28=18,poznámky!A46)+IF(poznámky!C29=18,poznámky!A47)+IF(poznámky!C30=18,poznámky!A48)</f>
        <v>18</v>
      </c>
      <c r="CU21" s="94" t="s">
        <v>11</v>
      </c>
      <c r="CV21" s="95">
        <f t="shared" si="2"/>
        <v>0</v>
      </c>
      <c r="CW21" s="43">
        <f>IF(C21&gt;E21,2,"0")+IF(C21=E21,1)*IF(C21+E21=0,0,1)+IF(F21&gt;H21,2,"0")+IF(F21=H21,1)*IF(F21+H21=0,0,1)+IF(I21&gt;K21,2,"0")+IF(I21=K21,1)*IF(I21+K21=0,0,1)+IF(L21&gt;N21,2,"0")+IF(L21=N21,1)*IF(L21+N21=0,0,1)+IF(O21&gt;Q21,2,"0")+IF(O21=Q21,1)*IF(O21+Q21=0,0,1)+IF(R21&gt;T21,2,"0")+IF(R21=T21,1)*IF(R21+T21=0,0,1)+IF(U21&gt;W21,2,"0")+IF(U21=W21,1)*IF(U21+W21=0,0,1)+IF(X21&gt;Z21,2,"0")+IF(X21=Z21,1)*IF(X21+Z21=0,0,1)+IF(AA21&gt;AC21,2,"0")+IF(AA21=AC21,1)*IF(AA21+AC21=0,0,1)+IF(AD21&gt;AF21,2,"0")+IF(AD21=AF21,1)*IF(AD21+AF21=0,0,1)+IF(AG21&gt;AI21,2,"0")+IF(AG21=AI21,1)*IF(AG21+AI21=0,0,1)+IF(AJ21&gt;AL21,2,"0")+IF(AJ21=AL21,1)*IF(AJ21+AL21=0,0,1)+IF(AM21&gt;AO21,2,"0")+IF(AM21=AO21,1)*IF(AM21+AO21=0,0,1)+IF(AP21&gt;AR21,2,"0")+IF(AP21=AR21,1)*IF(AP21+AR21=0,0,1)+IF(AS21&gt;AU21,2,"0")+IF(AS21=AU21,1)*IF(AS21+AU21=0,0,1)+IF(AV21&gt;AX21,2,"0")+IF(AV21=AX21,1)*IF(AV21+AX21=0,0,1)+IF(AY21&gt;BA21,2,"0")+IF(AY21=BA21,1)*IF(AY21+BA21=0,0,1)</f>
        <v>0</v>
      </c>
      <c r="CX21" s="462"/>
    </row>
    <row r="22" spans="1:102" ht="19.5" customHeight="1" x14ac:dyDescent="0.2">
      <c r="A22" s="12">
        <v>19</v>
      </c>
      <c r="B22" s="76"/>
      <c r="C22" s="70"/>
      <c r="D22" s="29" t="s">
        <v>10</v>
      </c>
      <c r="E22" s="71"/>
      <c r="F22" s="70"/>
      <c r="G22" s="29" t="s">
        <v>10</v>
      </c>
      <c r="H22" s="71"/>
      <c r="I22" s="70"/>
      <c r="J22" s="29" t="s">
        <v>10</v>
      </c>
      <c r="K22" s="71"/>
      <c r="L22" s="70"/>
      <c r="M22" s="29" t="s">
        <v>10</v>
      </c>
      <c r="N22" s="86"/>
      <c r="O22" s="98"/>
      <c r="P22" s="99" t="s">
        <v>10</v>
      </c>
      <c r="Q22" s="30"/>
      <c r="R22" s="22"/>
      <c r="S22" s="99" t="s">
        <v>10</v>
      </c>
      <c r="T22" s="30"/>
      <c r="U22" s="22"/>
      <c r="V22" s="99" t="s">
        <v>10</v>
      </c>
      <c r="W22" s="30"/>
      <c r="X22" s="22"/>
      <c r="Y22" s="99" t="s">
        <v>10</v>
      </c>
      <c r="Z22" s="30"/>
      <c r="AA22" s="22"/>
      <c r="AB22" s="99" t="s">
        <v>10</v>
      </c>
      <c r="AC22" s="30"/>
      <c r="AD22" s="22"/>
      <c r="AE22" s="99" t="s">
        <v>10</v>
      </c>
      <c r="AF22" s="30"/>
      <c r="AG22" s="22"/>
      <c r="AH22" s="99" t="s">
        <v>10</v>
      </c>
      <c r="AI22" s="30"/>
      <c r="AJ22" s="22"/>
      <c r="AK22" s="99" t="s">
        <v>10</v>
      </c>
      <c r="AL22" s="30"/>
      <c r="AM22" s="22"/>
      <c r="AN22" s="99" t="s">
        <v>10</v>
      </c>
      <c r="AO22" s="30"/>
      <c r="AP22" s="100"/>
      <c r="AQ22" s="99" t="s">
        <v>10</v>
      </c>
      <c r="AR22" s="101"/>
      <c r="AS22" s="83"/>
      <c r="AT22" s="29" t="s">
        <v>10</v>
      </c>
      <c r="AU22" s="83"/>
      <c r="AV22" s="82"/>
      <c r="AW22" s="29" t="s">
        <v>10</v>
      </c>
      <c r="AX22" s="97"/>
      <c r="AY22" s="83"/>
      <c r="AZ22" s="29" t="s">
        <v>10</v>
      </c>
      <c r="BA22" s="97"/>
      <c r="BB22" s="83"/>
      <c r="BC22" s="29" t="s">
        <v>10</v>
      </c>
      <c r="BD22" s="87"/>
      <c r="BE22" s="469"/>
      <c r="BF22" s="445"/>
      <c r="BG22" s="449"/>
      <c r="BH22" s="85">
        <f>BG23</f>
        <v>0</v>
      </c>
      <c r="BI22" s="29" t="s">
        <v>10</v>
      </c>
      <c r="BJ22" s="71">
        <f>BE23</f>
        <v>0</v>
      </c>
      <c r="BK22" s="22">
        <f>BG24</f>
        <v>0</v>
      </c>
      <c r="BL22" s="29" t="s">
        <v>10</v>
      </c>
      <c r="BM22" s="71">
        <f>BE24</f>
        <v>0</v>
      </c>
      <c r="BN22" s="70">
        <f>BG25</f>
        <v>0</v>
      </c>
      <c r="BO22" s="29" t="s">
        <v>10</v>
      </c>
      <c r="BP22" s="71">
        <f>BE25</f>
        <v>0</v>
      </c>
      <c r="BQ22" s="22">
        <f>BG26</f>
        <v>0</v>
      </c>
      <c r="BR22" s="29" t="s">
        <v>10</v>
      </c>
      <c r="BS22" s="24">
        <f>BE26</f>
        <v>0</v>
      </c>
      <c r="BT22" s="22">
        <f>BG27</f>
        <v>0</v>
      </c>
      <c r="BU22" s="29" t="s">
        <v>10</v>
      </c>
      <c r="BV22" s="24">
        <f>BE27</f>
        <v>0</v>
      </c>
      <c r="BW22" s="22">
        <f>BG28</f>
        <v>0</v>
      </c>
      <c r="BX22" s="29" t="s">
        <v>10</v>
      </c>
      <c r="BY22" s="24">
        <f>BE28</f>
        <v>0</v>
      </c>
      <c r="BZ22" s="22">
        <f>BG29</f>
        <v>0</v>
      </c>
      <c r="CA22" s="29" t="s">
        <v>10</v>
      </c>
      <c r="CB22" s="24">
        <f>BE29</f>
        <v>0</v>
      </c>
      <c r="CC22" s="22">
        <f>BG30</f>
        <v>0</v>
      </c>
      <c r="CD22" s="29" t="s">
        <v>10</v>
      </c>
      <c r="CE22" s="24">
        <f>BE30</f>
        <v>0</v>
      </c>
      <c r="CF22" s="22">
        <f>BG31</f>
        <v>0</v>
      </c>
      <c r="CG22" s="29" t="s">
        <v>10</v>
      </c>
      <c r="CH22" s="24">
        <f>BE31</f>
        <v>0</v>
      </c>
      <c r="CI22" s="22">
        <f>BG32</f>
        <v>0</v>
      </c>
      <c r="CJ22" s="29" t="s">
        <v>10</v>
      </c>
      <c r="CK22" s="24">
        <f>BE32</f>
        <v>0</v>
      </c>
      <c r="CL22" s="22">
        <f>BG33</f>
        <v>0</v>
      </c>
      <c r="CM22" s="29" t="s">
        <v>10</v>
      </c>
      <c r="CN22" s="24">
        <f>BE33</f>
        <v>0</v>
      </c>
      <c r="CO22" s="88" t="e">
        <f>CW22+IF(BH22&gt;BJ22,2,"0")+IF(BH22=BJ22,1)*IF(BH22+BJ22=0,0,1)+IF(BK22&gt;BM22,2,"0")+IF(BK22=BM22,1)*IF(BK22+BM22=0,0,1)+IF(BN22&gt;BP22,2,"0")+IF(BN22=BP22,1)*IF(BN22+BP22=0,0,1)+IF(BQ22&gt;BS22,2,"0")+IF(BQ22=BS22,1)*IF(BQ22+BS22=0,0,1)+IF(BT22&gt;BV22,2,"0")+IF(BT22=BV22,1)*IF(BT22+BV22=0,0,1)+IF(BW22&gt;BY22,2,"0")+IF(BW22=BY22,1)*IF(BW22+BY22=0,0,1)+IF(BZ22&gt;CB22,2,"0")+IF(BZ22=CB22,1)*IF(BZ22+CB22=0,0,1)+IF(CC22&gt;CE22,2,"0")+IF(CC22=CE22,1)*IF(CC22+CE22=0,0,1)+IF(CF22&gt;CH22,2,"0")+IF(CF22=CH22,1)*IF(CF22+CH22=0,0,1)+IF(CI22&gt;CK22,2,"0")+IF(CI22=CK22,1)*IF(CI22+CK22=0,0,1)+IF(CL22&gt;CN22,2,"0")+IF(CL22=CN22,1)*IF(CL22+CN22=0,0,1)</f>
        <v>#VALUE!</v>
      </c>
      <c r="CP22" s="89">
        <f>SUM(C22,F22,I22,L22,O22,R22,U22,X22,AA22,AD22,AG22,AJ22,AM22,AP22,AS22,AV22,AY22,BB22,BH22,BK22,BN22,BQ22,BT22,BW22,BZ22,CC22,CF22,CI22,CL22)</f>
        <v>0</v>
      </c>
      <c r="CQ22" s="90" t="s">
        <v>10</v>
      </c>
      <c r="CR22" s="91">
        <f>SUM(E22,H22,K22,N22,Q22,T22,W22,Z22,AC22,AF22,AI22,AL22,AO22,AR22,AU22,AX22,BA22,BD22,BJ22,BM22,BP22,BS22,BV22,BY22,CB22,CE22,CH22,CK22,CN22)</f>
        <v>0</v>
      </c>
      <c r="CS22" s="92">
        <f t="shared" si="1"/>
        <v>0</v>
      </c>
      <c r="CT22" s="93">
        <f>IF(poznámky!C1=19,poznámky!A19)+IF(poznámky!C2=19,poznámky!A20)+IF(poznámky!C3=19,poznámky!A21)+IF(poznámky!C4=19,poznámky!A22)+IF(poznámky!C5=19,poznámky!A23)+IF(poznámky!C6=19,poznámky!A24)+IF(poznámky!C7=19,poznámky!A25)+IF(poznámky!C8=19,poznámky!A26)+IF(poznámky!C9=19,poznámky!A27)+IF(poznámky!C10=19,poznámky!A28)+IF(poznámky!C11=19,poznámky!A29)+IF(poznámky!C12=19,poznámky!A30)+IF(poznámky!C13=19,poznámky!A31)+IF(poznámky!C14=19,poznámky!A32)+IF(poznámky!C15=19,poznámky!A33)+IF(poznámky!C16=19,poznámky!A34)+IF(poznámky!C17=19,poznámky!A35)+IF(poznámky!C18=19,poznámky!A36)+IF(poznámky!C19=19,poznámky!A37)+IF(poznámky!C20=19,poznámky!A38)+IF(poznámky!C21=19,poznámky!A39)+IF(poznámky!C22=19,poznámky!A40)+IF(poznámky!C23=19,poznámky!A41)+IF(poznámky!C24=19,poznámky!A42)+IF(poznámky!C25=19,poznámky!A43)+IF(poznámky!C26=19,poznámky!A44)+IF(poznámky!C27=19,poznámky!A45)+IF(poznámky!C28=19,poznámky!A46)+IF(poznámky!C29=19,poznámky!A47)+IF(poznámky!C30=19,poznámky!A48)</f>
        <v>19</v>
      </c>
      <c r="CU22" s="94" t="s">
        <v>11</v>
      </c>
      <c r="CV22" s="95">
        <f t="shared" si="2"/>
        <v>0</v>
      </c>
      <c r="CW22" s="43" t="e">
        <f>#VALUE!</f>
        <v>#VALUE!</v>
      </c>
      <c r="CX22" s="462"/>
    </row>
    <row r="23" spans="1:102" ht="19.5" customHeight="1" x14ac:dyDescent="0.2">
      <c r="A23" s="12">
        <v>20</v>
      </c>
      <c r="B23" s="76"/>
      <c r="C23" s="70"/>
      <c r="D23" s="29" t="s">
        <v>10</v>
      </c>
      <c r="E23" s="71"/>
      <c r="F23" s="70"/>
      <c r="G23" s="29" t="s">
        <v>10</v>
      </c>
      <c r="H23" s="71"/>
      <c r="I23" s="70"/>
      <c r="J23" s="29" t="s">
        <v>10</v>
      </c>
      <c r="K23" s="71"/>
      <c r="L23" s="70"/>
      <c r="M23" s="29" t="s">
        <v>10</v>
      </c>
      <c r="N23" s="71"/>
      <c r="O23" s="70"/>
      <c r="P23" s="102" t="s">
        <v>10</v>
      </c>
      <c r="Q23" s="103"/>
      <c r="R23" s="104"/>
      <c r="S23" s="102" t="s">
        <v>10</v>
      </c>
      <c r="T23" s="103"/>
      <c r="U23" s="104"/>
      <c r="V23" s="102" t="s">
        <v>10</v>
      </c>
      <c r="W23" s="103"/>
      <c r="X23" s="104"/>
      <c r="Y23" s="102" t="s">
        <v>10</v>
      </c>
      <c r="Z23" s="103"/>
      <c r="AA23" s="104"/>
      <c r="AB23" s="102" t="s">
        <v>10</v>
      </c>
      <c r="AC23" s="103"/>
      <c r="AD23" s="104"/>
      <c r="AE23" s="102" t="s">
        <v>10</v>
      </c>
      <c r="AF23" s="103"/>
      <c r="AG23" s="104"/>
      <c r="AH23" s="102" t="s">
        <v>10</v>
      </c>
      <c r="AI23" s="103"/>
      <c r="AJ23" s="104"/>
      <c r="AK23" s="102" t="s">
        <v>10</v>
      </c>
      <c r="AL23" s="105"/>
      <c r="AM23" s="104"/>
      <c r="AN23" s="102" t="s">
        <v>10</v>
      </c>
      <c r="AO23" s="103"/>
      <c r="AP23" s="106"/>
      <c r="AQ23" s="102" t="s">
        <v>10</v>
      </c>
      <c r="AR23" s="107"/>
      <c r="AS23" s="82"/>
      <c r="AT23" s="29" t="s">
        <v>10</v>
      </c>
      <c r="AU23" s="83"/>
      <c r="AV23" s="82"/>
      <c r="AW23" s="29" t="s">
        <v>10</v>
      </c>
      <c r="AX23" s="97"/>
      <c r="AY23" s="83"/>
      <c r="AZ23" s="29" t="s">
        <v>10</v>
      </c>
      <c r="BA23" s="97"/>
      <c r="BB23" s="83"/>
      <c r="BC23" s="29" t="s">
        <v>10</v>
      </c>
      <c r="BD23" s="97"/>
      <c r="BE23" s="83"/>
      <c r="BF23" s="29" t="s">
        <v>10</v>
      </c>
      <c r="BG23" s="87"/>
      <c r="BH23" s="469"/>
      <c r="BI23" s="445"/>
      <c r="BJ23" s="449"/>
      <c r="BK23" s="85">
        <f>BJ24</f>
        <v>0</v>
      </c>
      <c r="BL23" s="29" t="s">
        <v>10</v>
      </c>
      <c r="BM23" s="71">
        <f>BH24</f>
        <v>0</v>
      </c>
      <c r="BN23" s="22">
        <f>BJ25</f>
        <v>0</v>
      </c>
      <c r="BO23" s="29" t="s">
        <v>10</v>
      </c>
      <c r="BP23" s="71">
        <f>BH25</f>
        <v>0</v>
      </c>
      <c r="BQ23" s="70">
        <f>BJ26</f>
        <v>0</v>
      </c>
      <c r="BR23" s="29" t="s">
        <v>10</v>
      </c>
      <c r="BS23" s="71">
        <f>BH26</f>
        <v>0</v>
      </c>
      <c r="BT23" s="22">
        <f>BJ27</f>
        <v>0</v>
      </c>
      <c r="BU23" s="29" t="s">
        <v>10</v>
      </c>
      <c r="BV23" s="24">
        <f>BH27</f>
        <v>0</v>
      </c>
      <c r="BW23" s="22">
        <f>BJ28</f>
        <v>0</v>
      </c>
      <c r="BX23" s="29" t="s">
        <v>10</v>
      </c>
      <c r="BY23" s="24">
        <f>BH28</f>
        <v>0</v>
      </c>
      <c r="BZ23" s="22">
        <f>BJ29</f>
        <v>0</v>
      </c>
      <c r="CA23" s="29" t="s">
        <v>10</v>
      </c>
      <c r="CB23" s="24">
        <f>BH29</f>
        <v>0</v>
      </c>
      <c r="CC23" s="22">
        <f>BJ30</f>
        <v>0</v>
      </c>
      <c r="CD23" s="29" t="s">
        <v>10</v>
      </c>
      <c r="CE23" s="24">
        <f>BH30</f>
        <v>0</v>
      </c>
      <c r="CF23" s="22">
        <f>BJ31</f>
        <v>0</v>
      </c>
      <c r="CG23" s="29" t="s">
        <v>10</v>
      </c>
      <c r="CH23" s="24">
        <f>BH31</f>
        <v>0</v>
      </c>
      <c r="CI23" s="22">
        <f>BJ32</f>
        <v>0</v>
      </c>
      <c r="CJ23" s="29" t="s">
        <v>10</v>
      </c>
      <c r="CK23" s="24">
        <f>BH32</f>
        <v>0</v>
      </c>
      <c r="CL23" s="22">
        <f>BJ33</f>
        <v>0</v>
      </c>
      <c r="CM23" s="29" t="s">
        <v>10</v>
      </c>
      <c r="CN23" s="24">
        <f>BH33</f>
        <v>0</v>
      </c>
      <c r="CO23" s="108" t="e">
        <f>CW23+IF(BE23&gt;BG23,2,"0")+IF(BE23=BG23,1)*IF(BE23+BG23=0,0,1)+IF(BK23&gt;BM23,2,"0")+IF(BK23=BM23,1)*IF(BK23+BM23=0,0,1)+IF(BN23&gt;BP23,2,"0")+IF(BN23=BP23,1)*IF(BN23+BP23=0,0,1)+IF(BQ23&gt;BS23,2,"0")+IF(BQ23=BS23,1)*IF(BQ23+BS23=0,0,1)+IF(BT23&gt;BV23,2,"0")+IF(BT23=BV23,1)*IF(BT23+BV23=0,0,1)+IF(BW23&gt;BY23,2,"0")+IF(BW23=BY23,1)*IF(BW23+BY23=0,0,1)+IF(BZ23&gt;CB23,2,"0")+IF(BZ23=CB23,1)*IF(BZ23+CB23=0,0,1)+IF(CC23&gt;CE23,2,"0")+IF(CC23=CE23,1)*IF(CC23+CE23=0,0,1)+IF(CF23&gt;CH23,2,"0")+IF(CF23=CH23,1)*IF(CF23+CH23=0,0,1)+IF(CI23&gt;CK23,2,"0")+IF(CI23=CK23,1)*IF(CI23+CK23=0,0,1)+IF(CL23&gt;CN23,2,"0")+IF(CL23=CN23,1)*IF(CL23+CN23=0,0,1)</f>
        <v>#N/A</v>
      </c>
      <c r="CP23" s="109">
        <f>SUM(C23,F23,I23,L23,O23,R23,U23,X23,AA23,AD23,AG23,AJ23,AM23,AP23,AS23,AV23,AY23,BB23,BE23,BK23,BN23,BQ23,BT23,BW23,BZ23,CC23,CF23,CI23,CL23)</f>
        <v>0</v>
      </c>
      <c r="CQ23" s="110"/>
      <c r="CR23" s="111">
        <f>SUM(E23,H23,K23,N23,Q23,T23,W23,Z23,AC23,AF23,AI23,AO23,AR23,CN23,AL23,AU23,AX23,BA23,BD23,BG23,BM23,BP23,BS23,BV23,BY23,CB23,CE23,CH23,CK23)</f>
        <v>0</v>
      </c>
      <c r="CS23" s="112">
        <f t="shared" si="1"/>
        <v>0</v>
      </c>
      <c r="CT23" s="113">
        <f>IF(poznámky!C1=20,poznámky!A19)+IF(poznámky!C2=20,poznámky!A20)+IF(poznámky!C3=20,poznámky!A21)+IF(poznámky!C4=20,poznámky!A22)+IF(poznámky!C5=20,poznámky!A23)+IF(poznámky!C6=20,poznámky!A24)+IF(poznámky!C7=20,poznámky!A25)+IF(poznámky!C8=20,poznámky!A26)+IF(poznámky!C9=20,poznámky!A27)+IF(poznámky!C10=20,poznámky!A28)+IF(poznámky!C11=20,poznámky!A29)+IF(poznámky!C12=20,poznámky!A30)+IF(poznámky!C13=20,poznámky!A31)+IF(poznámky!C14=20,poznámky!A32)+IF(poznámky!C15=20,poznámky!A33)+IF(poznámky!C16=20,poznámky!A34)+IF(poznámky!C17=20,poznámky!A35)+IF(poznámky!C18=20,poznámky!A36)+IF(poznámky!C19=20,poznámky!A37)+IF(poznámky!C20=20,poznámky!A38)+IF(poznámky!C21=20,poznámky!A39)+IF(poznámky!C22=20,poznámky!A40)+IF(poznámky!C23=20,poznámky!A41)+IF(poznámky!C24=20,poznámky!A42)+IF(poznámky!C25=20,poznámky!A43)+IF(poznámky!C26=20,poznámky!A44)+IF(poznámky!C27=20,poznámky!A45)+IF(poznámky!C28=20,poznámky!A46)+IF(poznámky!C29=20,poznámky!A47)+IF(poznámky!C30=20,poznámky!A48)</f>
        <v>20</v>
      </c>
      <c r="CU23" s="114" t="s">
        <v>11</v>
      </c>
      <c r="CV23" s="115">
        <f t="shared" si="2"/>
        <v>0</v>
      </c>
      <c r="CW23" s="43" t="e">
        <f t="shared" ref="CW23:CW33" si="3">#N/A</f>
        <v>#N/A</v>
      </c>
      <c r="CX23" s="462"/>
    </row>
    <row r="24" spans="1:102" ht="19.5" customHeight="1" x14ac:dyDescent="0.2">
      <c r="A24" s="12">
        <v>21</v>
      </c>
      <c r="B24" s="76"/>
      <c r="C24" s="70"/>
      <c r="D24" s="29" t="s">
        <v>10</v>
      </c>
      <c r="E24" s="71"/>
      <c r="F24" s="70"/>
      <c r="G24" s="29" t="s">
        <v>10</v>
      </c>
      <c r="H24" s="71"/>
      <c r="I24" s="70"/>
      <c r="J24" s="29" t="s">
        <v>10</v>
      </c>
      <c r="K24" s="71"/>
      <c r="L24" s="70"/>
      <c r="M24" s="29" t="s">
        <v>10</v>
      </c>
      <c r="N24" s="71"/>
      <c r="O24" s="70"/>
      <c r="P24" s="29" t="s">
        <v>10</v>
      </c>
      <c r="Q24" s="71"/>
      <c r="R24" s="70"/>
      <c r="S24" s="29" t="s">
        <v>10</v>
      </c>
      <c r="T24" s="71"/>
      <c r="U24" s="70"/>
      <c r="V24" s="29" t="s">
        <v>10</v>
      </c>
      <c r="W24" s="71"/>
      <c r="X24" s="70"/>
      <c r="Y24" s="29" t="s">
        <v>10</v>
      </c>
      <c r="Z24" s="71"/>
      <c r="AA24" s="70"/>
      <c r="AB24" s="29" t="s">
        <v>10</v>
      </c>
      <c r="AC24" s="71"/>
      <c r="AD24" s="70"/>
      <c r="AE24" s="29" t="s">
        <v>10</v>
      </c>
      <c r="AF24" s="71"/>
      <c r="AG24" s="70"/>
      <c r="AH24" s="29" t="s">
        <v>10</v>
      </c>
      <c r="AI24" s="71"/>
      <c r="AJ24" s="70"/>
      <c r="AK24" s="29" t="s">
        <v>10</v>
      </c>
      <c r="AL24" s="86"/>
      <c r="AM24" s="70"/>
      <c r="AN24" s="29" t="s">
        <v>10</v>
      </c>
      <c r="AO24" s="71"/>
      <c r="AP24" s="82"/>
      <c r="AQ24" s="29" t="s">
        <v>10</v>
      </c>
      <c r="AR24" s="83"/>
      <c r="AS24" s="82"/>
      <c r="AT24" s="29" t="s">
        <v>10</v>
      </c>
      <c r="AU24" s="83"/>
      <c r="AV24" s="82"/>
      <c r="AW24" s="29" t="s">
        <v>10</v>
      </c>
      <c r="AX24" s="97"/>
      <c r="AY24" s="83"/>
      <c r="AZ24" s="29" t="s">
        <v>10</v>
      </c>
      <c r="BA24" s="97"/>
      <c r="BB24" s="83"/>
      <c r="BC24" s="29" t="s">
        <v>10</v>
      </c>
      <c r="BD24" s="97"/>
      <c r="BE24" s="83"/>
      <c r="BF24" s="29" t="s">
        <v>10</v>
      </c>
      <c r="BG24" s="97"/>
      <c r="BH24" s="83"/>
      <c r="BI24" s="29" t="s">
        <v>10</v>
      </c>
      <c r="BJ24" s="116"/>
      <c r="BK24" s="469"/>
      <c r="BL24" s="445"/>
      <c r="BM24" s="449"/>
      <c r="BN24" s="85">
        <f>BM25</f>
        <v>0</v>
      </c>
      <c r="BO24" s="29" t="s">
        <v>10</v>
      </c>
      <c r="BP24" s="71">
        <f>BK25</f>
        <v>0</v>
      </c>
      <c r="BQ24" s="22">
        <f>BM26</f>
        <v>0</v>
      </c>
      <c r="BR24" s="29" t="s">
        <v>10</v>
      </c>
      <c r="BS24" s="71">
        <f>BK26</f>
        <v>0</v>
      </c>
      <c r="BT24" s="70">
        <f>BM27</f>
        <v>0</v>
      </c>
      <c r="BU24" s="29" t="s">
        <v>10</v>
      </c>
      <c r="BV24" s="71">
        <f>BK27</f>
        <v>0</v>
      </c>
      <c r="BW24" s="22">
        <f>BM28</f>
        <v>0</v>
      </c>
      <c r="BX24" s="29" t="s">
        <v>10</v>
      </c>
      <c r="BY24" s="24">
        <f>BK28</f>
        <v>0</v>
      </c>
      <c r="BZ24" s="22">
        <f>BM29</f>
        <v>0</v>
      </c>
      <c r="CA24" s="29" t="s">
        <v>10</v>
      </c>
      <c r="CB24" s="24">
        <f>BK29</f>
        <v>0</v>
      </c>
      <c r="CC24" s="22">
        <f>BM30</f>
        <v>0</v>
      </c>
      <c r="CD24" s="29" t="s">
        <v>10</v>
      </c>
      <c r="CE24" s="24">
        <f>BK30</f>
        <v>0</v>
      </c>
      <c r="CF24" s="22">
        <f>BM31</f>
        <v>0</v>
      </c>
      <c r="CG24" s="29" t="s">
        <v>10</v>
      </c>
      <c r="CH24" s="24">
        <f>BK31</f>
        <v>0</v>
      </c>
      <c r="CI24" s="22">
        <f>BM32</f>
        <v>0</v>
      </c>
      <c r="CJ24" s="29" t="s">
        <v>10</v>
      </c>
      <c r="CK24" s="24">
        <f>BK32</f>
        <v>0</v>
      </c>
      <c r="CL24" s="22">
        <f>BM33</f>
        <v>0</v>
      </c>
      <c r="CM24" s="29" t="s">
        <v>10</v>
      </c>
      <c r="CN24" s="24">
        <f>BK33</f>
        <v>0</v>
      </c>
      <c r="CO24" s="108" t="e">
        <f>CW24+IF(BE24&gt;BG24,2,"0")+IF(BE24=BG24,1)*IF(BE24+BG24=0,0,1)+IF(BH24&gt;BJ24,2,"0")+IF(BH24=BJ24,1)*IF(BH24+BJ24=0,0,1)+IF(BN24&gt;BP24,2,"0")+IF(BN24=BP24,1)*IF(BN24+BP24=0,0,1)+IF(BQ24&gt;BS24,2,"0")+IF(BQ24=BS24,1)*IF(BQ24+BS24=0,0,1)+IF(BT24&gt;BV24,2,"0")+IF(BT24=BV24,1)*IF(BT24+BV24=0,0,1)+IF(BW24&gt;BY24,2,"0")+IF(BW24=BY24,1)*IF(BW24+BY24=0,0,1)+IF(BZ24&gt;CB24,2,"0")+IF(BZ24=CB24,1)*IF(BZ24+CB24=0,0,1)+IF(CC24&gt;CE24,2,"0")+IF(CC24=CE24,1)*IF(CC24+CE24=0,0,1)+IF(CF24&gt;CH24,2,"0")+IF(CF24=CH24,1)*IF(CF24+CH24=0,0,1)+IF(CI24&gt;CK24,2,"0")+IF(CI24=CK24,1)*IF(CI24+CK24=0,0,1)+IF(CL24&gt;CN24,2,"0")+IF(CL24=CN24,1)*IF(CL24+CN24=0,0,1)</f>
        <v>#N/A</v>
      </c>
      <c r="CP24" s="109">
        <f>SUM(C24,F24,I24,L24,O24,R24,U24,X24,AA24,AD24,AG24,AJ24,AM24,AP24,AS24,AV24,AY24,BB24,BE24,BH24,BN24,BQ24,BT24,BW24,BZ24,CC24,CF24,CI24,CL24)</f>
        <v>0</v>
      </c>
      <c r="CQ24" s="110"/>
      <c r="CR24" s="111">
        <f>SUM(E24,H24,K24,N24,Q24,T24,W24,Z24,AC24,AF24,AI24,AL24,AR24,CN24,AO24,AU24,AX24,BA24,BD24,BG24,BJ24,BP24,BS24,BV24,BY24,CB24,CE24,CH24,CK24)</f>
        <v>0</v>
      </c>
      <c r="CS24" s="112">
        <f t="shared" si="1"/>
        <v>0</v>
      </c>
      <c r="CT24" s="117">
        <f>IF(poznámky!C1=21,poznámky!A19)+IF(poznámky!C2=21,poznámky!A20)+IF(poznámky!C3=21,poznámky!A21)+IF(poznámky!C4=21,poznámky!A22)+IF(poznámky!C5=21,poznámky!A23)+IF(poznámky!C6=21,poznámky!A24)+IF(poznámky!C7=21,poznámky!A25)+IF(poznámky!C8=21,poznámky!A26)+IF(poznámky!C9=21,poznámky!A27)+IF(poznámky!C10=21,poznámky!A28)+IF(poznámky!C11=21,poznámky!A29)+IF(poznámky!C12=21,poznámky!A30)+IF(poznámky!C13=21,poznámky!A31)+IF(poznámky!C14=21,poznámky!A32)+IF(poznámky!C15=21,poznámky!A33)+IF(poznámky!C16=21,poznámky!A34)+IF(poznámky!C17=21,poznámky!A35)+IF(poznámky!C18=21,poznámky!A36)+IF(poznámky!C19=21,poznámky!A37)+IF(poznámky!C20=21,poznámky!A38)+IF(poznámky!C21=21,poznámky!A39)+IF(poznámky!C22=21,poznámky!A40)+IF(poznámky!C23=21,poznámky!A41)+IF(poznámky!C24=21,poznámky!A42)+IF(poznámky!C25=21,poznámky!A43)+IF(poznámky!C26=21,poznámky!A44)+IF(poznámky!C27=21,poznámky!A45)+IF(poznámky!C28=21,poznámky!A46)+IF(poznámky!C29=21,poznámky!A47)+IF(poznámky!C30=21,poznámky!A48)</f>
        <v>21</v>
      </c>
      <c r="CU24" s="114" t="s">
        <v>11</v>
      </c>
      <c r="CV24" s="115">
        <f t="shared" si="2"/>
        <v>0</v>
      </c>
      <c r="CW24" s="43" t="e">
        <f t="shared" si="3"/>
        <v>#N/A</v>
      </c>
      <c r="CX24" s="462"/>
    </row>
    <row r="25" spans="1:102" ht="19.5" customHeight="1" x14ac:dyDescent="0.2">
      <c r="A25" s="12">
        <v>22</v>
      </c>
      <c r="B25" s="76"/>
      <c r="C25" s="70"/>
      <c r="D25" s="29" t="s">
        <v>10</v>
      </c>
      <c r="E25" s="71"/>
      <c r="F25" s="70"/>
      <c r="G25" s="29" t="s">
        <v>10</v>
      </c>
      <c r="H25" s="71"/>
      <c r="I25" s="70"/>
      <c r="J25" s="29" t="s">
        <v>10</v>
      </c>
      <c r="K25" s="71"/>
      <c r="L25" s="70"/>
      <c r="M25" s="29" t="s">
        <v>10</v>
      </c>
      <c r="N25" s="71"/>
      <c r="O25" s="70"/>
      <c r="P25" s="29" t="s">
        <v>10</v>
      </c>
      <c r="Q25" s="71"/>
      <c r="R25" s="70"/>
      <c r="S25" s="29" t="s">
        <v>10</v>
      </c>
      <c r="T25" s="71"/>
      <c r="U25" s="70"/>
      <c r="V25" s="29" t="s">
        <v>10</v>
      </c>
      <c r="W25" s="71"/>
      <c r="X25" s="70"/>
      <c r="Y25" s="29" t="s">
        <v>10</v>
      </c>
      <c r="Z25" s="71"/>
      <c r="AA25" s="70"/>
      <c r="AB25" s="29" t="s">
        <v>10</v>
      </c>
      <c r="AC25" s="71"/>
      <c r="AD25" s="70"/>
      <c r="AE25" s="29" t="s">
        <v>10</v>
      </c>
      <c r="AF25" s="71"/>
      <c r="AG25" s="70"/>
      <c r="AH25" s="29" t="s">
        <v>10</v>
      </c>
      <c r="AI25" s="71"/>
      <c r="AJ25" s="70"/>
      <c r="AK25" s="29" t="s">
        <v>10</v>
      </c>
      <c r="AL25" s="86"/>
      <c r="AM25" s="70"/>
      <c r="AN25" s="29" t="s">
        <v>10</v>
      </c>
      <c r="AO25" s="71"/>
      <c r="AP25" s="82"/>
      <c r="AQ25" s="29" t="s">
        <v>10</v>
      </c>
      <c r="AR25" s="83"/>
      <c r="AS25" s="82"/>
      <c r="AT25" s="29" t="s">
        <v>10</v>
      </c>
      <c r="AU25" s="83"/>
      <c r="AV25" s="82"/>
      <c r="AW25" s="29" t="s">
        <v>10</v>
      </c>
      <c r="AX25" s="97"/>
      <c r="AY25" s="83"/>
      <c r="AZ25" s="29" t="s">
        <v>10</v>
      </c>
      <c r="BA25" s="97"/>
      <c r="BB25" s="83"/>
      <c r="BC25" s="29" t="s">
        <v>10</v>
      </c>
      <c r="BD25" s="97"/>
      <c r="BE25" s="83"/>
      <c r="BF25" s="29" t="s">
        <v>10</v>
      </c>
      <c r="BG25" s="97"/>
      <c r="BH25" s="83"/>
      <c r="BI25" s="29" t="s">
        <v>10</v>
      </c>
      <c r="BJ25" s="116"/>
      <c r="BK25" s="118"/>
      <c r="BL25" s="29" t="s">
        <v>10</v>
      </c>
      <c r="BM25" s="87"/>
      <c r="BN25" s="469"/>
      <c r="BO25" s="445"/>
      <c r="BP25" s="449"/>
      <c r="BQ25" s="85">
        <f>BP26</f>
        <v>0</v>
      </c>
      <c r="BR25" s="29" t="s">
        <v>10</v>
      </c>
      <c r="BS25" s="71">
        <f>BN26</f>
        <v>0</v>
      </c>
      <c r="BT25" s="22">
        <f>BP27</f>
        <v>0</v>
      </c>
      <c r="BU25" s="29" t="s">
        <v>10</v>
      </c>
      <c r="BV25" s="71">
        <f>BN27</f>
        <v>0</v>
      </c>
      <c r="BW25" s="70">
        <f>BP28</f>
        <v>0</v>
      </c>
      <c r="BX25" s="29" t="s">
        <v>10</v>
      </c>
      <c r="BY25" s="71">
        <f>BN28</f>
        <v>0</v>
      </c>
      <c r="BZ25" s="22">
        <f>BP29</f>
        <v>0</v>
      </c>
      <c r="CA25" s="29" t="s">
        <v>10</v>
      </c>
      <c r="CB25" s="24">
        <f>BN29</f>
        <v>0</v>
      </c>
      <c r="CC25" s="22">
        <f>BP30</f>
        <v>0</v>
      </c>
      <c r="CD25" s="29" t="s">
        <v>10</v>
      </c>
      <c r="CE25" s="24">
        <f>BN30</f>
        <v>0</v>
      </c>
      <c r="CF25" s="22">
        <f>BP31</f>
        <v>0</v>
      </c>
      <c r="CG25" s="29" t="s">
        <v>10</v>
      </c>
      <c r="CH25" s="24">
        <f>BN31</f>
        <v>0</v>
      </c>
      <c r="CI25" s="22">
        <f>BP32</f>
        <v>0</v>
      </c>
      <c r="CJ25" s="29" t="s">
        <v>10</v>
      </c>
      <c r="CK25" s="24">
        <f>BN32</f>
        <v>0</v>
      </c>
      <c r="CL25" s="22">
        <f>BP33</f>
        <v>0</v>
      </c>
      <c r="CM25" s="29" t="s">
        <v>10</v>
      </c>
      <c r="CN25" s="24">
        <f>BN33</f>
        <v>0</v>
      </c>
      <c r="CO25" s="108" t="e">
        <f>CW25+IF(BE25&gt;BG25,2,"0")+IF(BE25=BG25,1)*IF(BE25+BG25=0,0,1)+IF(BH25&gt;BJ25,2,"0")+IF(BH25=BJ25,1)*IF(BH25+BJ25=0,0,1)+IF(BK25&gt;BM25,2,"0")+IF(BK25=BM25,1)*IF(BK25+BM25=0,0,1)+IF(BQ25&gt;BS25,2,"0")+IF(BQ25=BS25,1)*IF(BQ25+BS25=0,0,1)+IF(BT25&gt;BV25,2,"0")+IF(BT25=BV25,1)*IF(BT25+BV25=0,0,1)+IF(BW25&gt;BY25,2,"0")+IF(BW25=BY25,1)*IF(BW25+BY25=0,0,1)+IF(BZ25&gt;CB25,2,"0")+IF(BZ25=CB25,1)*IF(BZ25+CB25=0,0,1)+IF(CC25&gt;CE25,2,"0")+IF(CC25=CE25,1)*IF(CC25+CE25=0,0,1)+IF(CF25&gt;CH25,2,"0")+IF(CF25=CH25,1)*IF(CF25+CH25=0,0,1)+IF(CI25&gt;CK25,2,"0")+IF(CI25=CK25,1)*IF(CI25+CK25=0,0,1)+IF(CL25&gt;CN25,2,"0")+IF(CL25=CN25,1)*IF(CL25+CN25=0,0,1)</f>
        <v>#N/A</v>
      </c>
      <c r="CP25" s="109">
        <f>SUM(C25,F25,I25,L25,O25,R25,U25,X25,AA25,AD25,AG25,AJ25,AM25,AP25,AS25,AV25,AY25,BB25,BE25,BH25,BK25,BQ25,BT25,BW25,BZ25,CC25,CF25,CI25,CL25)</f>
        <v>0</v>
      </c>
      <c r="CQ25" s="110"/>
      <c r="CR25" s="111">
        <f>SUM(E25,H25,K25,N25,Q25,T25,W25,Z25,AC25,AF25,AI25,AL25,AO25,CN25,AU25,AR25,AX25,BA25,BD25,BG25,BJ25,BM25,BS25,BV25,BY25,CB25,CE25,CH25,CK25)</f>
        <v>0</v>
      </c>
      <c r="CS25" s="112">
        <f t="shared" si="1"/>
        <v>0</v>
      </c>
      <c r="CT25" s="117">
        <f>IF(poznámky!C1=22,poznámky!A19)+IF(poznámky!C2=22,poznámky!A20)+IF(poznámky!C3=22,poznámky!A21)+IF(poznámky!C4=22,poznámky!A22)+IF(poznámky!C5=22,poznámky!A23)+IF(poznámky!C6=22,poznámky!A24)+IF(poznámky!C7=22,poznámky!A25)+IF(poznámky!C8=22,poznámky!A26)+IF(poznámky!C9=22,poznámky!A27)+IF(poznámky!C10=22,poznámky!A28)+IF(poznámky!C11=22,poznámky!A29)+IF(poznámky!C12=22,poznámky!A30)+IF(poznámky!C13=22,poznámky!A31)+IF(poznámky!C14=22,poznámky!A32)+IF(poznámky!C15=22,poznámky!A33)+IF(poznámky!C16=22,poznámky!A34)+IF(poznámky!C17=22,poznámky!A35)+IF(poznámky!C18=22,poznámky!A36)+IF(poznámky!C19=22,poznámky!A37)+IF(poznámky!C20=22,poznámky!A38)+IF(poznámky!C21=22,poznámky!A39)+IF(poznámky!C22=22,poznámky!A40)+IF(poznámky!C23=22,poznámky!A41)+IF(poznámky!C24=22,poznámky!A42)+IF(poznámky!C25=22,poznámky!A43)+IF(poznámky!C26=22,poznámky!A44)+IF(poznámky!C27=22,poznámky!A45)+IF(poznámky!C28=22,poznámky!A46)+IF(poznámky!C29=22,poznámky!A47)+IF(poznámky!C30=22,poznámky!A48)</f>
        <v>22</v>
      </c>
      <c r="CU25" s="114" t="s">
        <v>11</v>
      </c>
      <c r="CV25" s="115">
        <f t="shared" si="2"/>
        <v>0</v>
      </c>
      <c r="CW25" s="43" t="e">
        <f t="shared" si="3"/>
        <v>#N/A</v>
      </c>
      <c r="CX25" s="462"/>
    </row>
    <row r="26" spans="1:102" ht="19.5" customHeight="1" x14ac:dyDescent="0.2">
      <c r="A26" s="12">
        <v>23</v>
      </c>
      <c r="B26" s="76"/>
      <c r="C26" s="70"/>
      <c r="D26" s="29" t="s">
        <v>10</v>
      </c>
      <c r="E26" s="71"/>
      <c r="F26" s="70"/>
      <c r="G26" s="29" t="s">
        <v>10</v>
      </c>
      <c r="H26" s="71"/>
      <c r="I26" s="70"/>
      <c r="J26" s="29" t="s">
        <v>10</v>
      </c>
      <c r="K26" s="71"/>
      <c r="L26" s="70"/>
      <c r="M26" s="29" t="s">
        <v>10</v>
      </c>
      <c r="N26" s="71"/>
      <c r="O26" s="70"/>
      <c r="P26" s="29" t="s">
        <v>10</v>
      </c>
      <c r="Q26" s="71"/>
      <c r="R26" s="70"/>
      <c r="S26" s="29" t="s">
        <v>10</v>
      </c>
      <c r="T26" s="71"/>
      <c r="U26" s="70"/>
      <c r="V26" s="29" t="s">
        <v>10</v>
      </c>
      <c r="W26" s="71"/>
      <c r="X26" s="70"/>
      <c r="Y26" s="29" t="s">
        <v>10</v>
      </c>
      <c r="Z26" s="71"/>
      <c r="AA26" s="70"/>
      <c r="AB26" s="29" t="s">
        <v>10</v>
      </c>
      <c r="AC26" s="71"/>
      <c r="AD26" s="70"/>
      <c r="AE26" s="29" t="s">
        <v>10</v>
      </c>
      <c r="AF26" s="71"/>
      <c r="AG26" s="70"/>
      <c r="AH26" s="29" t="s">
        <v>10</v>
      </c>
      <c r="AI26" s="71"/>
      <c r="AJ26" s="70"/>
      <c r="AK26" s="29" t="s">
        <v>10</v>
      </c>
      <c r="AL26" s="86"/>
      <c r="AM26" s="70"/>
      <c r="AN26" s="29" t="s">
        <v>10</v>
      </c>
      <c r="AO26" s="71"/>
      <c r="AP26" s="82"/>
      <c r="AQ26" s="29" t="s">
        <v>10</v>
      </c>
      <c r="AR26" s="83"/>
      <c r="AS26" s="82"/>
      <c r="AT26" s="29" t="s">
        <v>10</v>
      </c>
      <c r="AU26" s="83"/>
      <c r="AV26" s="82"/>
      <c r="AW26" s="29" t="s">
        <v>10</v>
      </c>
      <c r="AX26" s="97"/>
      <c r="AY26" s="83"/>
      <c r="AZ26" s="29" t="s">
        <v>10</v>
      </c>
      <c r="BA26" s="97"/>
      <c r="BB26" s="83"/>
      <c r="BC26" s="29" t="s">
        <v>10</v>
      </c>
      <c r="BD26" s="97"/>
      <c r="BE26" s="83"/>
      <c r="BF26" s="29" t="s">
        <v>10</v>
      </c>
      <c r="BG26" s="97"/>
      <c r="BH26" s="83"/>
      <c r="BI26" s="29" t="s">
        <v>10</v>
      </c>
      <c r="BJ26" s="116"/>
      <c r="BK26" s="118"/>
      <c r="BL26" s="29" t="s">
        <v>10</v>
      </c>
      <c r="BM26" s="87"/>
      <c r="BN26" s="118"/>
      <c r="BO26" s="29" t="s">
        <v>10</v>
      </c>
      <c r="BP26" s="87"/>
      <c r="BQ26" s="469"/>
      <c r="BR26" s="445"/>
      <c r="BS26" s="449"/>
      <c r="BT26" s="85">
        <f>BS27</f>
        <v>0</v>
      </c>
      <c r="BU26" s="29" t="s">
        <v>10</v>
      </c>
      <c r="BV26" s="71">
        <f>BQ27</f>
        <v>0</v>
      </c>
      <c r="BW26" s="22">
        <f>BS28</f>
        <v>0</v>
      </c>
      <c r="BX26" s="29" t="s">
        <v>10</v>
      </c>
      <c r="BY26" s="71">
        <f>BQ28</f>
        <v>0</v>
      </c>
      <c r="BZ26" s="70">
        <f>BS29</f>
        <v>0</v>
      </c>
      <c r="CA26" s="29" t="s">
        <v>10</v>
      </c>
      <c r="CB26" s="71">
        <f>BQ29</f>
        <v>0</v>
      </c>
      <c r="CC26" s="22">
        <f>BS30</f>
        <v>0</v>
      </c>
      <c r="CD26" s="29" t="s">
        <v>10</v>
      </c>
      <c r="CE26" s="24">
        <f>BQ30</f>
        <v>0</v>
      </c>
      <c r="CF26" s="22">
        <f>BS31</f>
        <v>0</v>
      </c>
      <c r="CG26" s="29" t="s">
        <v>10</v>
      </c>
      <c r="CH26" s="24">
        <f>BQ31</f>
        <v>0</v>
      </c>
      <c r="CI26" s="22">
        <f>BS32</f>
        <v>0</v>
      </c>
      <c r="CJ26" s="29" t="s">
        <v>10</v>
      </c>
      <c r="CK26" s="24">
        <f>BQ32</f>
        <v>0</v>
      </c>
      <c r="CL26" s="22">
        <f>BS33</f>
        <v>0</v>
      </c>
      <c r="CM26" s="29" t="s">
        <v>10</v>
      </c>
      <c r="CN26" s="24">
        <f>BQ33</f>
        <v>0</v>
      </c>
      <c r="CO26" s="108" t="e">
        <f>CW26+IF(BE26&gt;BG26,2,"0")+IF(BE26=BG26,1)*IF(BE26+BG26=0,0,1)+IF(BH26&gt;BJ26,2,"0")+IF(BH26=BJ26,1)*IF(BH26+BJ26=0,0,1)+IF(BK26&gt;BM26,2,"0")+IF(BK26=BM26,1)*IF(BK26+BM26=0,0,1)+IF(BN26&gt;BP26,2,"0")+IF(BN26=BP26,1)*IF(BN26+BP26=0,0,1)+IF(BT26&gt;BV26,2,"0")+IF(BT26=BV26,1)*IF(BT26+BV26=0,0,1)+IF(BW26&gt;BY26,2,"0")+IF(BW26=BY26,1)*IF(BW26+BY26=0,0,1)+IF(BZ26&gt;CB26,2,"0")+IF(BZ26=CB26,1)*IF(BZ26+CB26=0,0,1)+IF(CC26&gt;CE26,2,"0")+IF(CC26=CE26,1)*IF(CC26+CE26=0,0,1)+IF(CF26&gt;CH26,2,"0")+IF(CF26=CH26,1)*IF(CF26+CH26=0,0,1)+IF(CI26&gt;CK26,2,"0")+IF(CI26=CK26,1)*IF(CI26+CK26=0,0,1)+IF(CL26&gt;CN26,2,"0")+IF(CL26=CN26,1)*IF(CL26+CN26=0,0,1)</f>
        <v>#N/A</v>
      </c>
      <c r="CP26" s="109">
        <f>SUM(C26,F26,I26,L26,O26,R26,U26,X26,AA26,AD26,AG26,AJ26,AM26,AP26,AS26,AV26,AY26,BB26,BE26,BH26,BK26,BN26,BT26,BW26,BZ26,CC26,CF26,CI26,CL26)</f>
        <v>0</v>
      </c>
      <c r="CQ26" s="110"/>
      <c r="CR26" s="111">
        <f>SUM(E26,H26,K26,N26,Q26,T26,W26,Z26,AC26,AF26,AL26,AO26,AR26,CN26,AI26,AU26,AX26,BA26,BD26,BG26,BJ26,BM26,BP26,BV26,BY26,CB26,CE26,CH26,CK26, )</f>
        <v>0</v>
      </c>
      <c r="CS26" s="112">
        <f t="shared" si="1"/>
        <v>0</v>
      </c>
      <c r="CT26" s="113">
        <f>IF(poznámky!C1=23,poznámky!A19)+IF(poznámky!C2=23,poznámky!A20)+IF(poznámky!C3=23,poznámky!A21)+IF(poznámky!C4=23,poznámky!A22)+IF(poznámky!C5=23,poznámky!A23)+IF(poznámky!C6=23,poznámky!A24)+IF(poznámky!C7=23,poznámky!A25)+IF(poznámky!C8=23,poznámky!A26)+IF(poznámky!C9=23,poznámky!A27)+IF(poznámky!C10=23,poznámky!A28)+IF(poznámky!C11=23,poznámky!A29)+IF(poznámky!C12=23,poznámky!A30)+IF(poznámky!C13=23,poznámky!A31)+IF(poznámky!C14=23,poznámky!A32)+IF(poznámky!C15=23,poznámky!A33)+IF(poznámky!C16=23,poznámky!A34)+IF(poznámky!C17=23,poznámky!A35)+IF(poznámky!C18=23,poznámky!A36)+IF(poznámky!C19=23,poznámky!A37)+IF(poznámky!C20=23,poznámky!A38)+IF(poznámky!C21=23,poznámky!A39)+IF(poznámky!C22=23,poznámky!A40)+IF(poznámky!C23=23,poznámky!A41)+IF(poznámky!C24=23,poznámky!A42)+IF(poznámky!C25=23,poznámky!A43)+IF(poznámky!C26=23,poznámky!A44)+IF(poznámky!C27=23,poznámky!A45)+IF(poznámky!C28=23,poznámky!A46)+IF(poznámky!C29=23,poznámky!A47)+IF(poznámky!C30=23,poznámky!A48)</f>
        <v>23</v>
      </c>
      <c r="CU26" s="114" t="s">
        <v>11</v>
      </c>
      <c r="CV26" s="115">
        <f t="shared" si="2"/>
        <v>0</v>
      </c>
      <c r="CW26" s="43" t="e">
        <f t="shared" si="3"/>
        <v>#N/A</v>
      </c>
      <c r="CX26" s="462"/>
    </row>
    <row r="27" spans="1:102" ht="19.5" customHeight="1" x14ac:dyDescent="0.2">
      <c r="A27" s="12">
        <v>24</v>
      </c>
      <c r="B27" s="76"/>
      <c r="C27" s="70"/>
      <c r="D27" s="29" t="s">
        <v>10</v>
      </c>
      <c r="E27" s="71"/>
      <c r="F27" s="70"/>
      <c r="G27" s="29" t="s">
        <v>10</v>
      </c>
      <c r="H27" s="71"/>
      <c r="I27" s="70"/>
      <c r="J27" s="29" t="s">
        <v>10</v>
      </c>
      <c r="K27" s="71"/>
      <c r="L27" s="70"/>
      <c r="M27" s="29" t="s">
        <v>10</v>
      </c>
      <c r="N27" s="71"/>
      <c r="O27" s="70"/>
      <c r="P27" s="29" t="s">
        <v>10</v>
      </c>
      <c r="Q27" s="71"/>
      <c r="R27" s="70"/>
      <c r="S27" s="29" t="s">
        <v>10</v>
      </c>
      <c r="T27" s="71"/>
      <c r="U27" s="70"/>
      <c r="V27" s="29" t="s">
        <v>10</v>
      </c>
      <c r="W27" s="71"/>
      <c r="X27" s="70"/>
      <c r="Y27" s="29" t="s">
        <v>10</v>
      </c>
      <c r="Z27" s="71"/>
      <c r="AA27" s="70"/>
      <c r="AB27" s="29" t="s">
        <v>10</v>
      </c>
      <c r="AC27" s="71"/>
      <c r="AD27" s="70"/>
      <c r="AE27" s="29" t="s">
        <v>10</v>
      </c>
      <c r="AF27" s="71"/>
      <c r="AG27" s="70"/>
      <c r="AH27" s="29" t="s">
        <v>10</v>
      </c>
      <c r="AI27" s="71"/>
      <c r="AJ27" s="70"/>
      <c r="AK27" s="29" t="s">
        <v>10</v>
      </c>
      <c r="AL27" s="86"/>
      <c r="AM27" s="70"/>
      <c r="AN27" s="29" t="s">
        <v>10</v>
      </c>
      <c r="AO27" s="71"/>
      <c r="AP27" s="82"/>
      <c r="AQ27" s="29" t="s">
        <v>10</v>
      </c>
      <c r="AR27" s="83"/>
      <c r="AS27" s="82"/>
      <c r="AT27" s="29" t="s">
        <v>10</v>
      </c>
      <c r="AU27" s="83"/>
      <c r="AV27" s="82"/>
      <c r="AW27" s="29" t="s">
        <v>10</v>
      </c>
      <c r="AX27" s="97"/>
      <c r="AY27" s="83"/>
      <c r="AZ27" s="29" t="s">
        <v>10</v>
      </c>
      <c r="BA27" s="97"/>
      <c r="BB27" s="83"/>
      <c r="BC27" s="29" t="s">
        <v>10</v>
      </c>
      <c r="BD27" s="97"/>
      <c r="BE27" s="83"/>
      <c r="BF27" s="29" t="s">
        <v>10</v>
      </c>
      <c r="BG27" s="97"/>
      <c r="BH27" s="83"/>
      <c r="BI27" s="29" t="s">
        <v>10</v>
      </c>
      <c r="BJ27" s="116"/>
      <c r="BK27" s="118"/>
      <c r="BL27" s="29" t="s">
        <v>10</v>
      </c>
      <c r="BM27" s="87"/>
      <c r="BN27" s="118"/>
      <c r="BO27" s="29" t="s">
        <v>10</v>
      </c>
      <c r="BP27" s="87"/>
      <c r="BQ27" s="116"/>
      <c r="BR27" s="29" t="s">
        <v>10</v>
      </c>
      <c r="BS27" s="87"/>
      <c r="BT27" s="469"/>
      <c r="BU27" s="445"/>
      <c r="BV27" s="449"/>
      <c r="BW27" s="85">
        <f>BV28</f>
        <v>0</v>
      </c>
      <c r="BX27" s="29" t="s">
        <v>10</v>
      </c>
      <c r="BY27" s="71">
        <f>BT28</f>
        <v>0</v>
      </c>
      <c r="BZ27" s="22">
        <f>BV29</f>
        <v>0</v>
      </c>
      <c r="CA27" s="29" t="s">
        <v>10</v>
      </c>
      <c r="CB27" s="71">
        <f>BT29</f>
        <v>0</v>
      </c>
      <c r="CC27" s="70">
        <f>BV30</f>
        <v>0</v>
      </c>
      <c r="CD27" s="29" t="s">
        <v>10</v>
      </c>
      <c r="CE27" s="71">
        <f>BT30</f>
        <v>0</v>
      </c>
      <c r="CF27" s="22">
        <f>BV31</f>
        <v>0</v>
      </c>
      <c r="CG27" s="29" t="s">
        <v>10</v>
      </c>
      <c r="CH27" s="24">
        <f>BT31</f>
        <v>0</v>
      </c>
      <c r="CI27" s="22">
        <f>BV32</f>
        <v>0</v>
      </c>
      <c r="CJ27" s="29" t="s">
        <v>10</v>
      </c>
      <c r="CK27" s="24">
        <f>BT32</f>
        <v>0</v>
      </c>
      <c r="CL27" s="22">
        <f>BV33</f>
        <v>0</v>
      </c>
      <c r="CM27" s="29" t="s">
        <v>10</v>
      </c>
      <c r="CN27" s="24">
        <f>BT33</f>
        <v>0</v>
      </c>
      <c r="CO27" s="108" t="e">
        <f>CW27+IF(BE27&gt;BG27,2,"0")+IF(BE27=BG27,1)*IF(BE27+BG27=0,0,1)+IF(BH27&gt;BJ27,2,"0")+IF(BH27=BJ27,1)*IF(BH27+BJ27=0,0,1)+IF(BK27&gt;BM27,2,"0")+IF(BK27=BM27,1)*IF(BK27+BM27=0,0,1)+IF(BN27&gt;BP27,2,"0")+IF(BN27=BP27,1)*IF(BN27+BP27=0,0,1)+IF(BQ27&gt;BS27,2,"0")+IF(BQ27=BS27,1)*IF(BQ27+BS27=0,0,1)+IF(BW27&gt;BY27,2,"0")+IF(BW27=BY27,1)*IF(BW27+BY27=0,0,1)+IF(BZ27&gt;CB27,2,"0")+IF(BZ27=CB27,1)*IF(BZ27+CB27=0,0,1)+IF(CC27&gt;CE27,2,"0")+IF(CC27=CE27,1)*IF(CC27+CE27=0,0,1)+IF(CF27&gt;CH27,2,"0")+IF(CF27=CH27,1)*IF(CF27+CH27=0,0,1)+IF(CI27&gt;CK27,2,"0")+IF(CI27=CK27,1)*IF(CI27+CK27=0,0,1)+IF(CL27&gt;CN27,2,"0")+IF(CL27=CN27,1)*IF(CL27+CN27=0,0,1)</f>
        <v>#N/A</v>
      </c>
      <c r="CP27" s="109">
        <f>SUM(C27,F27,I27,L27,O27,R27,U27,X27,AA27,AD27,AG27,AJ27,AM27,AP27,AS27,AV27,AY27,BB27,BE27,BH27,BK27,BN27,BQ27,BW27,BZ27,CC27,CF27,CI27,CL27)</f>
        <v>0</v>
      </c>
      <c r="CQ27" s="110"/>
      <c r="CR27" s="111">
        <f>SUM(E27,H27,K27,N27,Q27,T27,W27,Z27,AC27,AF27,AI27,AO27,AR27,CN27,AL27,AU27,AX27,BA27,BD27,BG27,BJ27,BM27,BP27,BS27,BY27,CB27,CE27,CH27,CK27)</f>
        <v>0</v>
      </c>
      <c r="CS27" s="112">
        <f t="shared" si="1"/>
        <v>0</v>
      </c>
      <c r="CT27" s="117">
        <f>IF(poznámky!C1=24,poznámky!A19)+IF(poznámky!C2=24,poznámky!A20)+IF(poznámky!C3=24,poznámky!A21)+IF(poznámky!C4=24,poznámky!A22)+IF(poznámky!C5=24,poznámky!A23)+IF(poznámky!C6=24,poznámky!A24)+IF(poznámky!C7=24,poznámky!A25)+IF(poznámky!C8=24,poznámky!A26)+IF(poznámky!C9=24,poznámky!A27)+IF(poznámky!C10=24,poznámky!A28)+IF(poznámky!C11=24,poznámky!A29)+IF(poznámky!C12=24,poznámky!A30)+IF(poznámky!C13=24,poznámky!A31)+IF(poznámky!C14=24,poznámky!A32)+IF(poznámky!C15=24,poznámky!A33)+IF(poznámky!C16=24,poznámky!A34)+IF(poznámky!C17=24,poznámky!A35)+IF(poznámky!C18=24,poznámky!A36)+IF(poznámky!C19=24,poznámky!A37)+IF(poznámky!C20=24,poznámky!A38)+IF(poznámky!C21=24,poznámky!A39)+IF(poznámky!C22=24,poznámky!A40)+IF(poznámky!C23=24,poznámky!A41)+IF(poznámky!C24=24,poznámky!A42)+IF(poznámky!C25=24,poznámky!A43)+IF(poznámky!C26=24,poznámky!A44)+IF(poznámky!C27=24,poznámky!A45)+IF(poznámky!C28=24,poznámky!A46)+IF(poznámky!C29=24,poznámky!A47)+IF(poznámky!C30=24,poznámky!A48)</f>
        <v>24</v>
      </c>
      <c r="CU27" s="114" t="s">
        <v>11</v>
      </c>
      <c r="CV27" s="115">
        <f t="shared" si="2"/>
        <v>0</v>
      </c>
      <c r="CW27" s="43" t="e">
        <f t="shared" si="3"/>
        <v>#N/A</v>
      </c>
      <c r="CX27" s="462"/>
    </row>
    <row r="28" spans="1:102" ht="19.5" customHeight="1" x14ac:dyDescent="0.2">
      <c r="A28" s="12">
        <v>25</v>
      </c>
      <c r="B28" s="76"/>
      <c r="C28" s="70"/>
      <c r="D28" s="29" t="s">
        <v>10</v>
      </c>
      <c r="E28" s="71"/>
      <c r="F28" s="70"/>
      <c r="G28" s="29" t="s">
        <v>10</v>
      </c>
      <c r="H28" s="71"/>
      <c r="I28" s="70"/>
      <c r="J28" s="29" t="s">
        <v>10</v>
      </c>
      <c r="K28" s="71"/>
      <c r="L28" s="70"/>
      <c r="M28" s="29" t="s">
        <v>10</v>
      </c>
      <c r="N28" s="71"/>
      <c r="O28" s="70"/>
      <c r="P28" s="29" t="s">
        <v>10</v>
      </c>
      <c r="Q28" s="71"/>
      <c r="R28" s="70"/>
      <c r="S28" s="29" t="s">
        <v>10</v>
      </c>
      <c r="T28" s="71"/>
      <c r="U28" s="70"/>
      <c r="V28" s="29" t="s">
        <v>10</v>
      </c>
      <c r="W28" s="71"/>
      <c r="X28" s="70"/>
      <c r="Y28" s="29" t="s">
        <v>10</v>
      </c>
      <c r="Z28" s="71"/>
      <c r="AA28" s="70"/>
      <c r="AB28" s="29" t="s">
        <v>10</v>
      </c>
      <c r="AC28" s="71"/>
      <c r="AD28" s="70"/>
      <c r="AE28" s="29" t="s">
        <v>10</v>
      </c>
      <c r="AF28" s="71"/>
      <c r="AG28" s="70"/>
      <c r="AH28" s="29" t="s">
        <v>10</v>
      </c>
      <c r="AI28" s="71"/>
      <c r="AJ28" s="70"/>
      <c r="AK28" s="29" t="s">
        <v>10</v>
      </c>
      <c r="AL28" s="86"/>
      <c r="AM28" s="70"/>
      <c r="AN28" s="29" t="s">
        <v>10</v>
      </c>
      <c r="AO28" s="71"/>
      <c r="AP28" s="82"/>
      <c r="AQ28" s="29" t="s">
        <v>10</v>
      </c>
      <c r="AR28" s="83"/>
      <c r="AS28" s="82"/>
      <c r="AT28" s="29" t="s">
        <v>10</v>
      </c>
      <c r="AU28" s="83"/>
      <c r="AV28" s="82"/>
      <c r="AW28" s="29" t="s">
        <v>10</v>
      </c>
      <c r="AX28" s="97"/>
      <c r="AY28" s="83"/>
      <c r="AZ28" s="29" t="s">
        <v>10</v>
      </c>
      <c r="BA28" s="97"/>
      <c r="BB28" s="83"/>
      <c r="BC28" s="29" t="s">
        <v>10</v>
      </c>
      <c r="BD28" s="97"/>
      <c r="BE28" s="83"/>
      <c r="BF28" s="29" t="s">
        <v>10</v>
      </c>
      <c r="BG28" s="97"/>
      <c r="BH28" s="83"/>
      <c r="BI28" s="29" t="s">
        <v>10</v>
      </c>
      <c r="BJ28" s="116"/>
      <c r="BK28" s="118"/>
      <c r="BL28" s="29" t="s">
        <v>10</v>
      </c>
      <c r="BM28" s="87"/>
      <c r="BN28" s="118"/>
      <c r="BO28" s="29" t="s">
        <v>10</v>
      </c>
      <c r="BP28" s="87"/>
      <c r="BQ28" s="116"/>
      <c r="BR28" s="29" t="s">
        <v>10</v>
      </c>
      <c r="BS28" s="87"/>
      <c r="BT28" s="116"/>
      <c r="BU28" s="29" t="s">
        <v>10</v>
      </c>
      <c r="BV28" s="87"/>
      <c r="BW28" s="469"/>
      <c r="BX28" s="445"/>
      <c r="BY28" s="449"/>
      <c r="BZ28" s="85">
        <f>BY29</f>
        <v>0</v>
      </c>
      <c r="CA28" s="29" t="s">
        <v>10</v>
      </c>
      <c r="CB28" s="71">
        <f>BW29</f>
        <v>0</v>
      </c>
      <c r="CC28" s="22">
        <f>BY30</f>
        <v>0</v>
      </c>
      <c r="CD28" s="29" t="s">
        <v>10</v>
      </c>
      <c r="CE28" s="71">
        <f>BW30</f>
        <v>0</v>
      </c>
      <c r="CF28" s="70">
        <f>BY31</f>
        <v>0</v>
      </c>
      <c r="CG28" s="29" t="s">
        <v>10</v>
      </c>
      <c r="CH28" s="71">
        <f>BW31</f>
        <v>0</v>
      </c>
      <c r="CI28" s="22">
        <f>BY32</f>
        <v>0</v>
      </c>
      <c r="CJ28" s="29" t="s">
        <v>10</v>
      </c>
      <c r="CK28" s="24">
        <f>BW32</f>
        <v>0</v>
      </c>
      <c r="CL28" s="22">
        <f>BY33</f>
        <v>0</v>
      </c>
      <c r="CM28" s="29" t="s">
        <v>10</v>
      </c>
      <c r="CN28" s="24">
        <f>BW33</f>
        <v>0</v>
      </c>
      <c r="CO28" s="108" t="e">
        <f>CW28+IF(BE28&gt;BG28,2,"0")+IF(BE28=BG28,1)*IF(BE28+BG28=0,0,1)+IF(BH28&gt;BJ28,2,"0")+IF(BH28=BJ28,1)*IF(BH28+BJ28=0,0,1)+IF(BK28&gt;BM28,2,"0")+IF(BK28=BM28,1)*IF(BK28+BM28=0,0,1)+IF(BN28&gt;BP28,2,"0")+IF(BN28=BP28,1)*IF(BN28+BP28=0,0,1)+IF(BQ28&gt;BS28,2,"0")+IF(BQ28=BS28,1)*IF(BQ28+BS28=0,0,1)+IF(BT28&gt;BV28,2,"0")+IF(BT28=BV28,1)*IF(BT28+BV28=0,0,1)+IF(BZ28&gt;CB28,2,"0")+IF(BZ28=CB28,1)*IF(BZ28+CB28=0,0,1)+IF(CC28&gt;CE28,2,"0")+IF(CC28=CE28,1)*IF(CC28+CE28=0,0,1)+IF(CF28&gt;CH28,2,"0")+IF(CF28=CH28,1)*IF(CF28+CH28=0,0,1)+IF(CI28&gt;CK28,2,"0")+IF(CI28=CK28,1)*IF(CI28+CK28=0,0,1)+IF(CL28&gt;CN28,2,"0")+IF(CL28=CN28,1)*IF(CL28+CN28=0,0,1)</f>
        <v>#N/A</v>
      </c>
      <c r="CP28" s="109">
        <f>SUM(C28,F28,I28,L28,O28,R28,U28,X28,AA28,AD28,AG28,AJ28,AM28,AP28,AS28,AV28,AY28,BB28,BE28,BH28,BK28,BN28,BQ28,BT28,BZ28,CC28,CF28,CI28,CL28)</f>
        <v>0</v>
      </c>
      <c r="CQ28" s="110"/>
      <c r="CR28" s="111">
        <f>SUM(E28,H28,K28,N28,Q28,T28,W28,Z28,AC28,AF28,AI28,AL28,AR28,CN28,AO28,AU28,AX28,BA28,BD28,BG28,BJ28,BM28,BP28,BS28,BV28,CB28,CE28,CH28,CK28)</f>
        <v>0</v>
      </c>
      <c r="CS28" s="112">
        <f t="shared" si="1"/>
        <v>0</v>
      </c>
      <c r="CT28" s="117">
        <f>IF(poznámky!C1=25,poznámky!A19)+IF(poznámky!C2=25,poznámky!A20)+IF(poznámky!C3=25,poznámky!A21)+IF(poznámky!C4=25,poznámky!A22)+IF(poznámky!C5=25,poznámky!A23)+IF(poznámky!C6=25,poznámky!A24)+IF(poznámky!C7=25,poznámky!A25)+IF(poznámky!C8=25,poznámky!A26)+IF(poznámky!C9=25,poznámky!A27)+IF(poznámky!C10=25,poznámky!A28)+IF(poznámky!C11=25,poznámky!A29)+IF(poznámky!C12=25,poznámky!A30)+IF(poznámky!C13=25,poznámky!A31)+IF(poznámky!C14=25,poznámky!A32)+IF(poznámky!C15=25,poznámky!A33)+IF(poznámky!C16=25,poznámky!A34)+IF(poznámky!C17=25,poznámky!A35)+IF(poznámky!C18=25,poznámky!A36)+IF(poznámky!C19=25,poznámky!A37)+IF(poznámky!C20=25,poznámky!A38)+IF(poznámky!C21=25,poznámky!A39)+IF(poznámky!C22=25,poznámky!A40)+IF(poznámky!C23=25,poznámky!A41)+IF(poznámky!C24=25,poznámky!A42)+IF(poznámky!C25=25,poznámky!A43)+IF(poznámky!C26=25,poznámky!A44)+IF(poznámky!C27=25,poznámky!A45)+IF(poznámky!C28=25,poznámky!A46)+IF(poznámky!C29=25,poznámky!A47)+IF(poznámky!C30=25,poznámky!A48)</f>
        <v>25</v>
      </c>
      <c r="CU28" s="114" t="s">
        <v>11</v>
      </c>
      <c r="CV28" s="115">
        <f t="shared" si="2"/>
        <v>0</v>
      </c>
      <c r="CW28" s="43" t="e">
        <f t="shared" si="3"/>
        <v>#N/A</v>
      </c>
      <c r="CX28" s="462"/>
    </row>
    <row r="29" spans="1:102" ht="19.5" customHeight="1" x14ac:dyDescent="0.2">
      <c r="A29" s="12">
        <v>26</v>
      </c>
      <c r="B29" s="76"/>
      <c r="C29" s="70"/>
      <c r="D29" s="29" t="s">
        <v>10</v>
      </c>
      <c r="E29" s="71"/>
      <c r="F29" s="70"/>
      <c r="G29" s="29" t="s">
        <v>10</v>
      </c>
      <c r="H29" s="71"/>
      <c r="I29" s="70"/>
      <c r="J29" s="29" t="s">
        <v>10</v>
      </c>
      <c r="K29" s="71"/>
      <c r="L29" s="70"/>
      <c r="M29" s="29" t="s">
        <v>10</v>
      </c>
      <c r="N29" s="71"/>
      <c r="O29" s="70"/>
      <c r="P29" s="29" t="s">
        <v>10</v>
      </c>
      <c r="Q29" s="71"/>
      <c r="R29" s="70"/>
      <c r="S29" s="29" t="s">
        <v>10</v>
      </c>
      <c r="T29" s="71"/>
      <c r="U29" s="70"/>
      <c r="V29" s="29" t="s">
        <v>10</v>
      </c>
      <c r="W29" s="71"/>
      <c r="X29" s="70"/>
      <c r="Y29" s="29" t="s">
        <v>10</v>
      </c>
      <c r="Z29" s="71"/>
      <c r="AA29" s="70"/>
      <c r="AB29" s="29" t="s">
        <v>10</v>
      </c>
      <c r="AC29" s="71"/>
      <c r="AD29" s="70"/>
      <c r="AE29" s="29" t="s">
        <v>10</v>
      </c>
      <c r="AF29" s="71"/>
      <c r="AG29" s="70"/>
      <c r="AH29" s="29" t="s">
        <v>10</v>
      </c>
      <c r="AI29" s="71"/>
      <c r="AJ29" s="70"/>
      <c r="AK29" s="29" t="s">
        <v>10</v>
      </c>
      <c r="AL29" s="86"/>
      <c r="AM29" s="70"/>
      <c r="AN29" s="29" t="s">
        <v>10</v>
      </c>
      <c r="AO29" s="71"/>
      <c r="AP29" s="82"/>
      <c r="AQ29" s="29" t="s">
        <v>10</v>
      </c>
      <c r="AR29" s="83"/>
      <c r="AS29" s="82"/>
      <c r="AT29" s="29" t="s">
        <v>10</v>
      </c>
      <c r="AU29" s="83"/>
      <c r="AV29" s="82"/>
      <c r="AW29" s="29" t="s">
        <v>10</v>
      </c>
      <c r="AX29" s="97"/>
      <c r="AY29" s="83"/>
      <c r="AZ29" s="29" t="s">
        <v>10</v>
      </c>
      <c r="BA29" s="97"/>
      <c r="BB29" s="83"/>
      <c r="BC29" s="29" t="s">
        <v>10</v>
      </c>
      <c r="BD29" s="97"/>
      <c r="BE29" s="83"/>
      <c r="BF29" s="29" t="s">
        <v>10</v>
      </c>
      <c r="BG29" s="97"/>
      <c r="BH29" s="83"/>
      <c r="BI29" s="29" t="s">
        <v>10</v>
      </c>
      <c r="BJ29" s="116"/>
      <c r="BK29" s="118"/>
      <c r="BL29" s="29" t="s">
        <v>10</v>
      </c>
      <c r="BM29" s="87"/>
      <c r="BN29" s="118"/>
      <c r="BO29" s="29" t="s">
        <v>10</v>
      </c>
      <c r="BP29" s="87"/>
      <c r="BQ29" s="116"/>
      <c r="BR29" s="29" t="s">
        <v>10</v>
      </c>
      <c r="BS29" s="87"/>
      <c r="BT29" s="116"/>
      <c r="BU29" s="29" t="s">
        <v>10</v>
      </c>
      <c r="BV29" s="87"/>
      <c r="BW29" s="116"/>
      <c r="BX29" s="29" t="s">
        <v>10</v>
      </c>
      <c r="BY29" s="87"/>
      <c r="BZ29" s="469"/>
      <c r="CA29" s="445"/>
      <c r="CB29" s="449"/>
      <c r="CC29" s="85">
        <f>CB30</f>
        <v>0</v>
      </c>
      <c r="CD29" s="29" t="s">
        <v>10</v>
      </c>
      <c r="CE29" s="71">
        <f>BZ30</f>
        <v>0</v>
      </c>
      <c r="CF29" s="22">
        <f>CB31</f>
        <v>0</v>
      </c>
      <c r="CG29" s="29" t="s">
        <v>10</v>
      </c>
      <c r="CH29" s="71">
        <f>BZ31</f>
        <v>0</v>
      </c>
      <c r="CI29" s="70">
        <f>CB32</f>
        <v>0</v>
      </c>
      <c r="CJ29" s="29" t="s">
        <v>10</v>
      </c>
      <c r="CK29" s="71">
        <f>BZ32</f>
        <v>0</v>
      </c>
      <c r="CL29" s="22">
        <f>CB33</f>
        <v>0</v>
      </c>
      <c r="CM29" s="29" t="s">
        <v>10</v>
      </c>
      <c r="CN29" s="24">
        <f>BZ33</f>
        <v>0</v>
      </c>
      <c r="CO29" s="108" t="e">
        <f>CW29+IF(BE29&gt;BG29,2,"0")+IF(BE29=BG29,1)*IF(BE29+BG29=0,0,1)+IF(BH29&gt;BJ29,2,"0")+IF(BH29=BJ29,1)*IF(BH29+BJ29=0,0,1)+IF(BK29&gt;BM29,2,"0")+IF(BK29=BM29,1)*IF(BK29+BM29=0,0,1)+IF(BN29&gt;BP29,2,"0")+IF(BN29=BP29,1)*IF(BN29+BP29=0,0,1)+IF(BQ29&gt;BS29,2,"0")+IF(BQ29=BS29,1)*IF(BQ29+BS29=0,0,1)+IF(BT29&gt;BV29,2,"0")+IF(BT29=BV29,1)*IF(BT29+BV29=0,0,1)+IF(BW29&gt;BY29,2,"0")+IF(BW29=BY29,1)*IF(BW29+BY29=0,0,1)+IF(CC29&gt;CE29,2,"0")+IF(CC29=CE29,1)*IF(CC29+CE29=0,0,1)+IF(CF29&gt;CH29,2,"0")+IF(CF29=CH29,1)*IF(CF29+CH29=0,0,1)+IF(CI29&gt;CK29,2,"0")+IF(CI29=CK29,1)*IF(CI29+CK29=0,0,1)+IF(CL29&gt;CN29,2,"0")+IF(CL29=CN29,1)*IF(CL29+CN29=0,0,1)</f>
        <v>#N/A</v>
      </c>
      <c r="CP29" s="109">
        <f>SUM(C29,F29,I29,L29,O29,R29,U29,X29,AA29,AD29,AG29,AJ29,AM29,AP29,AS29,AV29,AY29,BB29,BE29,BH29,BK29,BN29,BQ29,BT29,BW29,CC29,CF29,CI29,CL29)</f>
        <v>0</v>
      </c>
      <c r="CQ29" s="110"/>
      <c r="CR29" s="111">
        <f>SUM(E29,H29,K29,N29,Q29,T29,W29,Z29,AC29,AF29,AI29,AL29,AO29,CN29,AR29,AU29,AX29,BA29,BD29,BG29,BJ29,BM29,BP29,BS29,BV29,BY29,CE29,CH29,CK29)</f>
        <v>0</v>
      </c>
      <c r="CS29" s="112">
        <f t="shared" si="1"/>
        <v>0</v>
      </c>
      <c r="CT29" s="117">
        <f>IF(poznámky!C1=26,poznámky!A19)+IF(poznámky!C2=26,poznámky!A20)+IF(poznámky!C3=26,poznámky!A21)+IF(poznámky!C4=26,poznámky!A22)+IF(poznámky!C5=26,poznámky!A23)+IF(poznámky!C6=26,poznámky!A24)+IF(poznámky!C7=26,poznámky!A25)+IF(poznámky!C8=26,poznámky!A26)+IF(poznámky!C9=26,poznámky!A27)+IF(poznámky!C10=26,poznámky!A28)+IF(poznámky!C11=26,poznámky!A29)+IF(poznámky!C12=26,poznámky!A30)+IF(poznámky!C13=26,poznámky!A31)+IF(poznámky!C14=26,poznámky!A32)+IF(poznámky!C15=26,poznámky!A33)+IF(poznámky!C16=26,poznámky!A34)+IF(poznámky!C17=26,poznámky!A35)+IF(poznámky!C18=26,poznámky!A36)+IF(poznámky!C19=26,poznámky!A37)+IF(poznámky!C20=26,poznámky!A38)+IF(poznámky!C21=26,poznámky!A39)+IF(poznámky!C22=26,poznámky!A40)+IF(poznámky!C23=26,poznámky!A41)+IF(poznámky!C24=26,poznámky!A42)+IF(poznámky!C25=26,poznámky!A43)+IF(poznámky!C26=26,poznámky!A44)+IF(poznámky!C27=26,poznámky!A45)+IF(poznámky!C28=26,poznámky!A46)+IF(poznámky!C29=26,poznámky!A47)+IF(poznámky!C30=26,poznámky!A48)</f>
        <v>26</v>
      </c>
      <c r="CU29" s="114" t="s">
        <v>11</v>
      </c>
      <c r="CV29" s="115">
        <f t="shared" si="2"/>
        <v>0</v>
      </c>
      <c r="CW29" s="43" t="e">
        <f t="shared" si="3"/>
        <v>#N/A</v>
      </c>
      <c r="CX29" s="462"/>
    </row>
    <row r="30" spans="1:102" ht="19.5" customHeight="1" x14ac:dyDescent="0.2">
      <c r="A30" s="12">
        <v>27</v>
      </c>
      <c r="B30" s="76"/>
      <c r="C30" s="70"/>
      <c r="D30" s="29" t="s">
        <v>10</v>
      </c>
      <c r="E30" s="71"/>
      <c r="F30" s="70"/>
      <c r="G30" s="29" t="s">
        <v>10</v>
      </c>
      <c r="H30" s="71"/>
      <c r="I30" s="70"/>
      <c r="J30" s="29" t="s">
        <v>10</v>
      </c>
      <c r="K30" s="71"/>
      <c r="L30" s="70"/>
      <c r="M30" s="29" t="s">
        <v>10</v>
      </c>
      <c r="N30" s="71"/>
      <c r="O30" s="70"/>
      <c r="P30" s="29" t="s">
        <v>10</v>
      </c>
      <c r="Q30" s="71"/>
      <c r="R30" s="70"/>
      <c r="S30" s="29" t="s">
        <v>10</v>
      </c>
      <c r="T30" s="71"/>
      <c r="U30" s="70"/>
      <c r="V30" s="29" t="s">
        <v>10</v>
      </c>
      <c r="W30" s="71"/>
      <c r="X30" s="70"/>
      <c r="Y30" s="29" t="s">
        <v>10</v>
      </c>
      <c r="Z30" s="71"/>
      <c r="AA30" s="70"/>
      <c r="AB30" s="29" t="s">
        <v>10</v>
      </c>
      <c r="AC30" s="71"/>
      <c r="AD30" s="70"/>
      <c r="AE30" s="29" t="s">
        <v>10</v>
      </c>
      <c r="AF30" s="71"/>
      <c r="AG30" s="70"/>
      <c r="AH30" s="29" t="s">
        <v>10</v>
      </c>
      <c r="AI30" s="71"/>
      <c r="AJ30" s="70"/>
      <c r="AK30" s="29" t="s">
        <v>10</v>
      </c>
      <c r="AL30" s="86"/>
      <c r="AM30" s="70"/>
      <c r="AN30" s="29" t="s">
        <v>10</v>
      </c>
      <c r="AO30" s="71"/>
      <c r="AP30" s="82"/>
      <c r="AQ30" s="29" t="s">
        <v>10</v>
      </c>
      <c r="AR30" s="83"/>
      <c r="AS30" s="82"/>
      <c r="AT30" s="29" t="s">
        <v>10</v>
      </c>
      <c r="AU30" s="83"/>
      <c r="AV30" s="82"/>
      <c r="AW30" s="29" t="s">
        <v>10</v>
      </c>
      <c r="AX30" s="97"/>
      <c r="AY30" s="83"/>
      <c r="AZ30" s="29" t="s">
        <v>10</v>
      </c>
      <c r="BA30" s="97"/>
      <c r="BB30" s="83"/>
      <c r="BC30" s="29" t="s">
        <v>10</v>
      </c>
      <c r="BD30" s="97"/>
      <c r="BE30" s="83"/>
      <c r="BF30" s="29" t="s">
        <v>10</v>
      </c>
      <c r="BG30" s="97"/>
      <c r="BH30" s="83"/>
      <c r="BI30" s="29" t="s">
        <v>10</v>
      </c>
      <c r="BJ30" s="116"/>
      <c r="BK30" s="118"/>
      <c r="BL30" s="29" t="s">
        <v>10</v>
      </c>
      <c r="BM30" s="87"/>
      <c r="BN30" s="118"/>
      <c r="BO30" s="29" t="s">
        <v>10</v>
      </c>
      <c r="BP30" s="87"/>
      <c r="BQ30" s="116"/>
      <c r="BR30" s="29" t="s">
        <v>10</v>
      </c>
      <c r="BS30" s="87"/>
      <c r="BT30" s="116"/>
      <c r="BU30" s="29" t="s">
        <v>10</v>
      </c>
      <c r="BV30" s="87"/>
      <c r="BW30" s="116"/>
      <c r="BX30" s="29" t="s">
        <v>10</v>
      </c>
      <c r="BY30" s="87"/>
      <c r="BZ30" s="116"/>
      <c r="CA30" s="29" t="s">
        <v>10</v>
      </c>
      <c r="CB30" s="87"/>
      <c r="CC30" s="469"/>
      <c r="CD30" s="445"/>
      <c r="CE30" s="449"/>
      <c r="CF30" s="85">
        <f>CE31</f>
        <v>0</v>
      </c>
      <c r="CG30" s="29" t="s">
        <v>10</v>
      </c>
      <c r="CH30" s="71">
        <f>CC31</f>
        <v>0</v>
      </c>
      <c r="CI30" s="22">
        <f>CE32</f>
        <v>0</v>
      </c>
      <c r="CJ30" s="29" t="s">
        <v>10</v>
      </c>
      <c r="CK30" s="71">
        <f>CC32</f>
        <v>0</v>
      </c>
      <c r="CL30" s="70">
        <f>CE33</f>
        <v>0</v>
      </c>
      <c r="CM30" s="29" t="s">
        <v>10</v>
      </c>
      <c r="CN30" s="71">
        <f>CC33</f>
        <v>0</v>
      </c>
      <c r="CO30" s="108" t="e">
        <f>CW30+IF(BE30&gt;BG30,2,"0")+IF(BE30=BG30,1)*IF(BE30+BG30=0,0,1)+IF(BH30&gt;BJ30,2,"0")+IF(BH30=BJ30,1)*IF(BH30+BJ30=0,0,1)+IF(BK30&gt;BM30,2,"0")+IF(BK30=BM30,1)*IF(BK30+BM30=0,0,1)+IF(BN30&gt;BP30,2,"0")+IF(BN30=BP30,1)*IF(BN30+BP30=0,0,1)+IF(BQ30&gt;BS30,2,"0")+IF(BQ30=BS30,1)*IF(BQ30+BS30=0,0,1)+IF(BT30&gt;BV30,2,"0")+IF(BT30=BV30,1)*IF(BT30+BV30=0,0,1)+IF(BW30&gt;BY30,2,"0")+IF(BW30=BY30,1)*IF(BW30+BY30=0,0,1)+IF(BZ30&gt;CB30,2,"0")+IF(BZ30=CB30,1)*IF(BZ30+CB30=0,0,1)+IF(CF30&gt;CH30,2,"0")+IF(CF30=CH30,1)*IF(CF30+CH30=0,0,1)+IF(CI30&gt;CK30,2,"0")+IF(CI30=CK30,1)*IF(CI30+CK30=0,0,1)+IF(CL30&gt;CN30,2,"0")+IF(CL30=CN30,1)*IF(CL30+CN30=0,0,1)</f>
        <v>#N/A</v>
      </c>
      <c r="CP30" s="109">
        <f>SUM(C30,F30,I30,L30,O30,R30,U30,X30,AA30,AD30,AG30,AJ30,AM30,AP30,AS30,AV30,AY30,BB30,BE30,BH30,BK30,BN30,BQ30,BT30,BW30,BZ30,CF30,CI30,CL30)</f>
        <v>0</v>
      </c>
      <c r="CQ30" s="110"/>
      <c r="CR30" s="111">
        <f>SUM(E30,H30,K30,N30,Q30,T30,W30,Z30,AC30,AF30,AL30,AO30,AR30,CN30,AI30,AU30,AX30,BA30,BD30,BG30,BJ30,BM30,BP30,BS30,BV30,BY30,CB30,CH30,CK30)</f>
        <v>0</v>
      </c>
      <c r="CS30" s="112">
        <f t="shared" si="1"/>
        <v>0</v>
      </c>
      <c r="CT30" s="119">
        <f>IF(poznámky!C1=27,poznámky!A19)+IF(poznámky!C2=27,poznámky!A20)+IF(poznámky!C3=27,poznámky!A21)+IF(poznámky!C4=27,poznámky!A22)+IF(poznámky!C5=27,poznámky!A23)+IF(poznámky!C6=27,poznámky!A24)+IF(poznámky!C7=27,poznámky!A25)+IF(poznámky!C8=27,poznámky!A26)+IF(poznámky!C9=27,poznámky!A27)+IF(poznámky!C10=27,poznámky!A28)+IF(poznámky!C11=27,poznámky!A29)+IF(poznámky!C12=27,poznámky!A30)+IF(poznámky!C13=27,poznámky!A31)+IF(poznámky!C14=27,poznámky!A32)+IF(poznámky!C15=27,poznámky!A33)+IF(poznámky!C16=27,poznámky!A34)+IF(poznámky!C17=27,poznámky!A35)+IF(poznámky!C18=27,poznámky!A36)+IF(poznámky!C19=27,poznámky!A37)+IF(poznámky!C20=27,poznámky!A38)+IF(poznámky!C21=27,poznámky!A39)+IF(poznámky!C22=27,poznámky!A40)+IF(poznámky!C23=27,poznámky!A41)+IF(poznámky!C24=27,poznámky!A42)+IF(poznámky!C25=27,poznámky!A43)+IF(poznámky!C26=27,poznámky!A44)+IF(poznámky!C27=27,poznámky!A45)+IF(poznámky!C28=27,poznámky!A46)+IF(poznámky!C29=27,poznámky!A47)+IF(poznámky!C30=27,poznámky!A48)</f>
        <v>27</v>
      </c>
      <c r="CU30" s="114" t="s">
        <v>11</v>
      </c>
      <c r="CV30" s="115">
        <f t="shared" si="2"/>
        <v>0</v>
      </c>
      <c r="CW30" s="43" t="e">
        <f t="shared" si="3"/>
        <v>#N/A</v>
      </c>
      <c r="CX30" s="462"/>
    </row>
    <row r="31" spans="1:102" ht="19.5" customHeight="1" x14ac:dyDescent="0.2">
      <c r="A31" s="12">
        <v>28</v>
      </c>
      <c r="B31" s="76"/>
      <c r="C31" s="70"/>
      <c r="D31" s="29" t="s">
        <v>10</v>
      </c>
      <c r="E31" s="71"/>
      <c r="F31" s="70"/>
      <c r="G31" s="29" t="s">
        <v>10</v>
      </c>
      <c r="H31" s="71"/>
      <c r="I31" s="70"/>
      <c r="J31" s="29" t="s">
        <v>10</v>
      </c>
      <c r="K31" s="71"/>
      <c r="L31" s="70"/>
      <c r="M31" s="29" t="s">
        <v>10</v>
      </c>
      <c r="N31" s="71"/>
      <c r="O31" s="70"/>
      <c r="P31" s="29" t="s">
        <v>10</v>
      </c>
      <c r="Q31" s="71"/>
      <c r="R31" s="70"/>
      <c r="S31" s="29" t="s">
        <v>10</v>
      </c>
      <c r="T31" s="71"/>
      <c r="U31" s="70"/>
      <c r="V31" s="29" t="s">
        <v>10</v>
      </c>
      <c r="W31" s="71"/>
      <c r="X31" s="70"/>
      <c r="Y31" s="29" t="s">
        <v>10</v>
      </c>
      <c r="Z31" s="71"/>
      <c r="AA31" s="70"/>
      <c r="AB31" s="29" t="s">
        <v>10</v>
      </c>
      <c r="AC31" s="71"/>
      <c r="AD31" s="70"/>
      <c r="AE31" s="29" t="s">
        <v>10</v>
      </c>
      <c r="AF31" s="71"/>
      <c r="AG31" s="70"/>
      <c r="AH31" s="29" t="s">
        <v>10</v>
      </c>
      <c r="AI31" s="71"/>
      <c r="AJ31" s="70"/>
      <c r="AK31" s="29" t="s">
        <v>10</v>
      </c>
      <c r="AL31" s="86"/>
      <c r="AM31" s="70"/>
      <c r="AN31" s="29" t="s">
        <v>10</v>
      </c>
      <c r="AO31" s="71"/>
      <c r="AP31" s="82"/>
      <c r="AQ31" s="29" t="s">
        <v>10</v>
      </c>
      <c r="AR31" s="83"/>
      <c r="AS31" s="82"/>
      <c r="AT31" s="29" t="s">
        <v>10</v>
      </c>
      <c r="AU31" s="83"/>
      <c r="AV31" s="82"/>
      <c r="AW31" s="29" t="s">
        <v>10</v>
      </c>
      <c r="AX31" s="97"/>
      <c r="AY31" s="83"/>
      <c r="AZ31" s="29" t="s">
        <v>10</v>
      </c>
      <c r="BA31" s="97"/>
      <c r="BB31" s="83"/>
      <c r="BC31" s="29" t="s">
        <v>10</v>
      </c>
      <c r="BD31" s="97"/>
      <c r="BE31" s="83"/>
      <c r="BF31" s="29" t="s">
        <v>10</v>
      </c>
      <c r="BG31" s="97"/>
      <c r="BH31" s="83"/>
      <c r="BI31" s="29" t="s">
        <v>10</v>
      </c>
      <c r="BJ31" s="116"/>
      <c r="BK31" s="118"/>
      <c r="BL31" s="29" t="s">
        <v>10</v>
      </c>
      <c r="BM31" s="87"/>
      <c r="BN31" s="118"/>
      <c r="BO31" s="29" t="s">
        <v>10</v>
      </c>
      <c r="BP31" s="87"/>
      <c r="BQ31" s="116"/>
      <c r="BR31" s="29" t="s">
        <v>10</v>
      </c>
      <c r="BS31" s="87"/>
      <c r="BT31" s="116"/>
      <c r="BU31" s="29" t="s">
        <v>10</v>
      </c>
      <c r="BV31" s="87"/>
      <c r="BW31" s="116"/>
      <c r="BX31" s="29" t="s">
        <v>10</v>
      </c>
      <c r="BY31" s="87"/>
      <c r="BZ31" s="116"/>
      <c r="CA31" s="29" t="s">
        <v>10</v>
      </c>
      <c r="CB31" s="87"/>
      <c r="CC31" s="116"/>
      <c r="CD31" s="29" t="s">
        <v>10</v>
      </c>
      <c r="CE31" s="87"/>
      <c r="CF31" s="469"/>
      <c r="CG31" s="445"/>
      <c r="CH31" s="449"/>
      <c r="CI31" s="85">
        <f>CH32</f>
        <v>0</v>
      </c>
      <c r="CJ31" s="29" t="s">
        <v>10</v>
      </c>
      <c r="CK31" s="71">
        <f>CF32</f>
        <v>0</v>
      </c>
      <c r="CL31" s="22">
        <f>CH33</f>
        <v>0</v>
      </c>
      <c r="CM31" s="29" t="s">
        <v>10</v>
      </c>
      <c r="CN31" s="71">
        <f>CF33</f>
        <v>0</v>
      </c>
      <c r="CO31" s="108" t="e">
        <f>CW31+IF(BE31&gt;BG31,2,"0")+IF(BE31=BG31,1)*IF(BE31+BG31=0,0,1)+IF(BH31&gt;BJ31,2,"0")+IF(BH31=BJ31,1)*IF(BH31+BJ31=0,0,1)+IF(BK31&gt;BM31,2,"0")+IF(BK31=BM31,1)*IF(BK31+BM31=0,0,1)+IF(BN31&gt;BP31,2,"0")+IF(BN31=BP31,1)*IF(BN31+BP31=0,0,1)+IF(BQ31&gt;BS31,2,"0")+IF(BQ31=BS31,1)*IF(BQ31+BS31=0,0,1)+IF(BT31&gt;BV31,2,"0")+IF(BT31=BV31,1)*IF(BT31+BV31=0,0,1)+IF(BW31&gt;BY31,2,"0")+IF(BW31=BY31,1)*IF(BW31+BY31=0,0,1)+IF(BZ31&gt;CB31,2,"0")+IF(BZ31=CB31,1)*IF(BZ31+CB31=0,0,1)+IF(CC31&gt;CE31,2,"0")+IF(CC31=CE31,1)*IF(CC31+CE31=0,0,1)+IF(CI31&gt;CK31,2,"0")+IF(CI31=CK31,1)*IF(CI31+CK31=0,0,1)+IF(CL31&gt;CN31,2,"0")+IF(CL31=CN31,1)*IF(CL31+CN31=0,0,1)</f>
        <v>#N/A</v>
      </c>
      <c r="CP31" s="109">
        <f>SUM(C31,F31,I31,L31,O31,R31,U31,X31,AA31,AD31,AG31,AJ31,AM31,AP31,AS31,AV31,AY31,BB31,BE31,BH31,BK31,BN31,BQ31,BT31,BW31,BZ31,CC31,CI31,CL31)</f>
        <v>0</v>
      </c>
      <c r="CQ31" s="110"/>
      <c r="CR31" s="111">
        <f>SUM(E31,H31,K31,N31,Q31,T31,W31,Z31,AC31,AF31,AI31,AO31,AR31,CN31,AL31,AU31,AX31,BA31,BD31,BG31,BJ31,BM31,BP31,BS31,BV31,BY31,CB31,CE31,CK31)</f>
        <v>0</v>
      </c>
      <c r="CS31" s="112">
        <f t="shared" si="1"/>
        <v>0</v>
      </c>
      <c r="CT31" s="119">
        <f>IF(poznámky!C1=28,poznámky!A19)+IF(poznámky!C2=28,poznámky!A20)+IF(poznámky!C3=28,poznámky!A21)+IF(poznámky!C4=28,poznámky!A22)+IF(poznámky!C5=28,poznámky!A23)+IF(poznámky!C6=28,poznámky!A24)+IF(poznámky!C7=28,poznámky!A25)+IF(poznámky!C8=28,poznámky!A26)+IF(poznámky!C9=28,poznámky!A27)+IF(poznámky!C10=28,poznámky!A28)+IF(poznámky!C11=28,poznámky!A29)+IF(poznámky!C12=28,poznámky!A30)+IF(poznámky!C13=28,poznámky!A31)+IF(poznámky!C14=28,poznámky!A32)+IF(poznámky!C15=28,poznámky!A33)+IF(poznámky!C16=28,poznámky!A34)+IF(poznámky!C17=28,poznámky!A35)+IF(poznámky!C18=28,poznámky!A36)+IF(poznámky!C19=28,poznámky!A37)+IF(poznámky!C20=28,poznámky!A38)+IF(poznámky!C21=28,poznámky!A39)+IF(poznámky!C22=28,poznámky!A40)+IF(poznámky!C23=28,poznámky!A41)+IF(poznámky!C24=28,poznámky!A42)+IF(poznámky!C25=28,poznámky!A43)+IF(poznámky!C26=28,poznámky!A44)+IF(poznámky!C27=28,poznámky!A45)+IF(poznámky!C28=28,poznámky!A46)+IF(poznámky!C29=28,poznámky!A47)+IF(poznámky!C30=28,poznámky!A48)</f>
        <v>28</v>
      </c>
      <c r="CU31" s="114" t="s">
        <v>11</v>
      </c>
      <c r="CV31" s="115">
        <f t="shared" si="2"/>
        <v>0</v>
      </c>
      <c r="CW31" s="43" t="e">
        <f t="shared" si="3"/>
        <v>#N/A</v>
      </c>
      <c r="CX31" s="462"/>
    </row>
    <row r="32" spans="1:102" ht="19.5" customHeight="1" x14ac:dyDescent="0.2">
      <c r="A32" s="12">
        <v>29</v>
      </c>
      <c r="B32" s="76"/>
      <c r="C32" s="70"/>
      <c r="D32" s="29" t="s">
        <v>10</v>
      </c>
      <c r="E32" s="71"/>
      <c r="F32" s="70"/>
      <c r="G32" s="29" t="s">
        <v>10</v>
      </c>
      <c r="H32" s="71"/>
      <c r="I32" s="70"/>
      <c r="J32" s="29" t="s">
        <v>10</v>
      </c>
      <c r="K32" s="71"/>
      <c r="L32" s="70"/>
      <c r="M32" s="29" t="s">
        <v>10</v>
      </c>
      <c r="N32" s="71"/>
      <c r="O32" s="70"/>
      <c r="P32" s="29" t="s">
        <v>10</v>
      </c>
      <c r="Q32" s="71"/>
      <c r="R32" s="70"/>
      <c r="S32" s="29" t="s">
        <v>10</v>
      </c>
      <c r="T32" s="71"/>
      <c r="U32" s="70"/>
      <c r="V32" s="29" t="s">
        <v>10</v>
      </c>
      <c r="W32" s="71"/>
      <c r="X32" s="70"/>
      <c r="Y32" s="29" t="s">
        <v>10</v>
      </c>
      <c r="Z32" s="71"/>
      <c r="AA32" s="70"/>
      <c r="AB32" s="29" t="s">
        <v>10</v>
      </c>
      <c r="AC32" s="71"/>
      <c r="AD32" s="70"/>
      <c r="AE32" s="29" t="s">
        <v>10</v>
      </c>
      <c r="AF32" s="71"/>
      <c r="AG32" s="70"/>
      <c r="AH32" s="29" t="s">
        <v>10</v>
      </c>
      <c r="AI32" s="71"/>
      <c r="AJ32" s="70"/>
      <c r="AK32" s="29" t="s">
        <v>10</v>
      </c>
      <c r="AL32" s="86"/>
      <c r="AM32" s="70"/>
      <c r="AN32" s="29" t="s">
        <v>10</v>
      </c>
      <c r="AO32" s="71"/>
      <c r="AP32" s="82"/>
      <c r="AQ32" s="29" t="s">
        <v>10</v>
      </c>
      <c r="AR32" s="83"/>
      <c r="AS32" s="82"/>
      <c r="AT32" s="29" t="s">
        <v>10</v>
      </c>
      <c r="AU32" s="83"/>
      <c r="AV32" s="82"/>
      <c r="AW32" s="29" t="s">
        <v>10</v>
      </c>
      <c r="AX32" s="97"/>
      <c r="AY32" s="83"/>
      <c r="AZ32" s="29" t="s">
        <v>10</v>
      </c>
      <c r="BA32" s="97"/>
      <c r="BB32" s="83"/>
      <c r="BC32" s="29" t="s">
        <v>10</v>
      </c>
      <c r="BD32" s="97"/>
      <c r="BE32" s="83"/>
      <c r="BF32" s="29" t="s">
        <v>10</v>
      </c>
      <c r="BG32" s="97"/>
      <c r="BH32" s="83"/>
      <c r="BI32" s="29" t="s">
        <v>10</v>
      </c>
      <c r="BJ32" s="116"/>
      <c r="BK32" s="118"/>
      <c r="BL32" s="29" t="s">
        <v>10</v>
      </c>
      <c r="BM32" s="87"/>
      <c r="BN32" s="118"/>
      <c r="BO32" s="29" t="s">
        <v>10</v>
      </c>
      <c r="BP32" s="87"/>
      <c r="BQ32" s="116"/>
      <c r="BR32" s="29" t="s">
        <v>10</v>
      </c>
      <c r="BS32" s="87"/>
      <c r="BT32" s="116"/>
      <c r="BU32" s="29" t="s">
        <v>10</v>
      </c>
      <c r="BV32" s="87"/>
      <c r="BW32" s="116"/>
      <c r="BX32" s="29" t="s">
        <v>10</v>
      </c>
      <c r="BY32" s="87"/>
      <c r="BZ32" s="116"/>
      <c r="CA32" s="29" t="s">
        <v>10</v>
      </c>
      <c r="CB32" s="87"/>
      <c r="CC32" s="116"/>
      <c r="CD32" s="29" t="s">
        <v>10</v>
      </c>
      <c r="CE32" s="87"/>
      <c r="CF32" s="116"/>
      <c r="CG32" s="29" t="s">
        <v>10</v>
      </c>
      <c r="CH32" s="87"/>
      <c r="CI32" s="469"/>
      <c r="CJ32" s="445"/>
      <c r="CK32" s="449"/>
      <c r="CL32" s="85">
        <f>CK33</f>
        <v>0</v>
      </c>
      <c r="CM32" s="29" t="s">
        <v>10</v>
      </c>
      <c r="CN32" s="71">
        <f>CI33</f>
        <v>0</v>
      </c>
      <c r="CO32" s="108" t="e">
        <f>CW32+IF(BE32&gt;BG32,2,"0")+IF(BE32=BG32,1)*IF(BE32+BG32=0,0,1)+IF(BH32&gt;BJ32,2,"0")+IF(BH32=BJ32,1)*IF(BH32+BJ32=0,0,1)+IF(BK32&gt;BM32,2,"0")+IF(BK32=BM32,1)*IF(BK32+BM32=0,0,1)+IF(BN32&gt;BP32,2,"0")+IF(BN32=BP32,1)*IF(BN32+BP32=0,0,1)+IF(BQ32&gt;BS32,2,"0")+IF(BQ32=BS32,1)*IF(BQ32+BS32=0,0,1)+IF(BT32&gt;BV32,2,"0")+IF(BT32=BV32,1)*IF(BT32+BV32=0,0,1)+IF(BW32&gt;BY32,2,"0")+IF(BW32=BY32,1)*IF(BW32+BY32=0,0,1)+IF(BZ32&gt;CB32,2,"0")+IF(BZ32=CB32,1)*IF(BZ32+CB32=0,0,1)+IF(CC32&gt;CE32,2,"0")+IF(CC32=CE32,1)*IF(CC32+CE32=0,0,1)+IF(CF32&gt;CH32,2,"0")+IF(CF32=CH32,1)*IF(CF32+CH32=0,0,1)+IF(CL32&gt;CN32,2,"0")+IF(CL32=CN32,1)*IF(CL32+CN32=0,0,1)</f>
        <v>#N/A</v>
      </c>
      <c r="CP32" s="109">
        <f>SUM(C32,F32,I32,L32,O32,R32,U32,X32,AA32,AD32,AG32,AJ32,AM32,AP32,AS32,AV32,AY32,BB32,BE32,BH32,BK32,BN32,BQ32,BT32,BW32,BZ32,CC32,CF32,CL32)</f>
        <v>0</v>
      </c>
      <c r="CQ32" s="110"/>
      <c r="CR32" s="111">
        <f>SUM(E32,H32,K32,N32,Q32,T32,W32,Z32,AC32,AF32,AI32,AL32,AR32,CN32,AO32,AU32,AX32,BA32,BD32,BG32,BJ32,BM32,BP32,BS32,BV32,BY32,CB32,CE32,CH32)</f>
        <v>0</v>
      </c>
      <c r="CS32" s="112">
        <f t="shared" si="1"/>
        <v>0</v>
      </c>
      <c r="CT32" s="119">
        <f>IF(poznámky!C1=29,poznámky!A19)+IF(poznámky!C2=29,poznámky!A20)+IF(poznámky!C3=29,poznámky!A21)+IF(poznámky!C4=29,poznámky!A22)+IF(poznámky!C5=29,poznámky!A23)+IF(poznámky!C6=29,poznámky!A24)+IF(poznámky!C7=29,poznámky!A25)+IF(poznámky!C8=29,poznámky!A26)+IF(poznámky!C9=29,poznámky!A27)+IF(poznámky!C10=29,poznámky!A28)+IF(poznámky!C11=29,poznámky!A29)+IF(poznámky!C12=29,poznámky!A30)+IF(poznámky!C13=29,poznámky!A31)+IF(poznámky!C14=29,poznámky!A32)+IF(poznámky!C15=29,poznámky!A33)+IF(poznámky!C16=29,poznámky!A34)+IF(poznámky!C17=29,poznámky!A35)+IF(poznámky!C18=29,poznámky!A36)+IF(poznámky!C19=29,poznámky!A37)+IF(poznámky!C20=29,poznámky!A38)+IF(poznámky!C21=29,poznámky!A39)+IF(poznámky!C22=29,poznámky!A40)+IF(poznámky!C23=29,poznámky!A41)+IF(poznámky!C24=29,poznámky!A42)+IF(poznámky!C25=29,poznámky!A43)+IF(poznámky!C26=29,poznámky!A44)+IF(poznámky!C27=29,poznámky!A45)+IF(poznámky!C28=29,poznámky!A46)+IF(poznámky!C29=29,poznámky!A47)+IF(poznámky!C30=29,poznámky!A48)</f>
        <v>29</v>
      </c>
      <c r="CU32" s="114" t="s">
        <v>11</v>
      </c>
      <c r="CV32" s="115">
        <f t="shared" si="2"/>
        <v>0</v>
      </c>
      <c r="CW32" s="43" t="e">
        <f t="shared" si="3"/>
        <v>#N/A</v>
      </c>
      <c r="CX32" s="462"/>
    </row>
    <row r="33" spans="1:102" ht="19.5" customHeight="1" x14ac:dyDescent="0.2">
      <c r="A33" s="120">
        <v>30</v>
      </c>
      <c r="B33" s="121"/>
      <c r="C33" s="122"/>
      <c r="D33" s="123" t="s">
        <v>10</v>
      </c>
      <c r="E33" s="124"/>
      <c r="F33" s="122"/>
      <c r="G33" s="123" t="s">
        <v>10</v>
      </c>
      <c r="H33" s="124"/>
      <c r="I33" s="122"/>
      <c r="J33" s="123" t="s">
        <v>10</v>
      </c>
      <c r="K33" s="124"/>
      <c r="L33" s="122"/>
      <c r="M33" s="123" t="s">
        <v>10</v>
      </c>
      <c r="N33" s="124"/>
      <c r="O33" s="122"/>
      <c r="P33" s="123" t="s">
        <v>10</v>
      </c>
      <c r="Q33" s="124"/>
      <c r="R33" s="122"/>
      <c r="S33" s="123" t="s">
        <v>10</v>
      </c>
      <c r="T33" s="124"/>
      <c r="U33" s="122"/>
      <c r="V33" s="123" t="s">
        <v>10</v>
      </c>
      <c r="W33" s="124"/>
      <c r="X33" s="122"/>
      <c r="Y33" s="123" t="s">
        <v>10</v>
      </c>
      <c r="Z33" s="125"/>
      <c r="AA33" s="122"/>
      <c r="AB33" s="123" t="s">
        <v>10</v>
      </c>
      <c r="AC33" s="124"/>
      <c r="AD33" s="122"/>
      <c r="AE33" s="123" t="s">
        <v>10</v>
      </c>
      <c r="AF33" s="124"/>
      <c r="AG33" s="122"/>
      <c r="AH33" s="123" t="s">
        <v>10</v>
      </c>
      <c r="AI33" s="124"/>
      <c r="AJ33" s="122"/>
      <c r="AK33" s="123" t="s">
        <v>10</v>
      </c>
      <c r="AL33" s="126"/>
      <c r="AM33" s="122"/>
      <c r="AN33" s="123" t="s">
        <v>10</v>
      </c>
      <c r="AO33" s="124"/>
      <c r="AP33" s="122"/>
      <c r="AQ33" s="123" t="s">
        <v>10</v>
      </c>
      <c r="AR33" s="126"/>
      <c r="AS33" s="127"/>
      <c r="AT33" s="123" t="s">
        <v>10</v>
      </c>
      <c r="AU33" s="86"/>
      <c r="AV33" s="127"/>
      <c r="AW33" s="123" t="s">
        <v>10</v>
      </c>
      <c r="AX33" s="124"/>
      <c r="AY33" s="86"/>
      <c r="AZ33" s="123" t="s">
        <v>10</v>
      </c>
      <c r="BA33" s="124"/>
      <c r="BB33" s="86"/>
      <c r="BC33" s="123" t="s">
        <v>10</v>
      </c>
      <c r="BD33" s="124"/>
      <c r="BE33" s="86"/>
      <c r="BF33" s="123" t="s">
        <v>10</v>
      </c>
      <c r="BG33" s="124"/>
      <c r="BH33" s="86"/>
      <c r="BI33" s="123" t="s">
        <v>10</v>
      </c>
      <c r="BJ33" s="86"/>
      <c r="BK33" s="127"/>
      <c r="BL33" s="123" t="s">
        <v>10</v>
      </c>
      <c r="BM33" s="124"/>
      <c r="BN33" s="127"/>
      <c r="BO33" s="123" t="s">
        <v>10</v>
      </c>
      <c r="BP33" s="124"/>
      <c r="BQ33" s="86"/>
      <c r="BR33" s="123" t="s">
        <v>10</v>
      </c>
      <c r="BS33" s="124"/>
      <c r="BT33" s="126"/>
      <c r="BU33" s="123" t="s">
        <v>10</v>
      </c>
      <c r="BV33" s="124"/>
      <c r="BW33" s="86"/>
      <c r="BX33" s="123" t="s">
        <v>10</v>
      </c>
      <c r="BY33" s="124"/>
      <c r="BZ33" s="86"/>
      <c r="CA33" s="123" t="s">
        <v>10</v>
      </c>
      <c r="CB33" s="124"/>
      <c r="CC33" s="86"/>
      <c r="CD33" s="123" t="s">
        <v>10</v>
      </c>
      <c r="CE33" s="124"/>
      <c r="CF33" s="86"/>
      <c r="CG33" s="123" t="s">
        <v>10</v>
      </c>
      <c r="CH33" s="124"/>
      <c r="CI33" s="86"/>
      <c r="CJ33" s="123" t="s">
        <v>10</v>
      </c>
      <c r="CK33" s="124"/>
      <c r="CL33" s="470"/>
      <c r="CM33" s="471"/>
      <c r="CN33" s="471"/>
      <c r="CO33" s="108" t="e">
        <f>CW33+IF(BE33&gt;BG33,2,"0")+IF(BE33=BG33,1)*IF(BE33+BG33=0,0,1)+IF(BH33&gt;BJ33,2,"0")+IF(BH33=BJ33,1)*IF(BH33+BJ33=0,0,1)+IF(BK33&gt;BM33,2,"0")+IF(BK33=BM33,1)*IF(BK33+BM33=0,0,1)+IF(BN33&gt;BP33,2,"0")+IF(BN33=BP33,1)*IF(BN33+BP33=0,0,1)+IF(BQ33&gt;BS33,2,"0")+IF(BQ33=BS33,1)*IF(BQ33+BS33=0,0,1)+IF(BT33&gt;BV33,2,"0")+IF(BT33=BV33,1)*IF(BT33+BV33=0,0,1)+IF(BW33&gt;BY33,2,"0")+IF(BW33=BY33,1)*IF(BW33+BY33=0,0,1)+IF(BZ33&gt;CB33,2,"0")+IF(BZ33=CB33,1)*IF(BZ33+CB33=0,0,1)+IF(CC33&gt;CE33,2,"0")+IF(CC33=CE33,1)*IF(CC33+CE33=0,0,1)+IF(CF33&gt;CH33,2,"0")+IF(CF33=CH33,1)*IF(CF33+CH33=0,0,1)+IF(CI33&gt;CK33,2,"0")+IF(CI33=CK33,1)*IF(CI33+CK33=0,0,1)</f>
        <v>#N/A</v>
      </c>
      <c r="CP33" s="109">
        <f>SUM(C33,F33,I33,L33,O33,R33,U33,X33,AA33,AD33,AG33,AJ33,AM33,AP33,AS33,AV33,AY33,BB33,BE33,BH33,BK33,BN33,BQ33,BT33,BW33,BZ33,CC33,CF33,CI33)</f>
        <v>0</v>
      </c>
      <c r="CQ33" s="128" t="s">
        <v>10</v>
      </c>
      <c r="CR33" s="111">
        <f>SUM(E33,H33,K33,N33,Q33,T33,W33,Z33,AC33,AF33,AI33,AL33,AO33,AR33,AU33,AX33,BA33,BD33,BG33,BJ33,BM33,BP33,BS33,BV33,BY33,CB33,CE33,CH33,CK33)</f>
        <v>0</v>
      </c>
      <c r="CS33" s="112">
        <f t="shared" si="1"/>
        <v>0</v>
      </c>
      <c r="CT33" s="129">
        <f>IF(poznámky!C1=30,poznámky!A19)+IF(poznámky!C2=30,poznámky!A20)+IF(poznámky!C3=30,poznámky!A21)+IF(poznámky!C4=30,poznámky!A22)+IF(poznámky!C5=30,poznámky!A23)+IF(poznámky!C6=30,poznámky!A24)+IF(poznámky!C7=30,poznámky!A25)+IF(poznámky!C8=30,poznámky!A26)+IF(poznámky!C9=30,poznámky!A27)+IF(poznámky!C10=30,poznámky!A28)+IF(poznámky!C11=30,poznámky!A29)+IF(poznámky!C12=30,poznámky!A30)+IF(poznámky!C13=30,poznámky!A31)+IF(poznámky!C14=30,poznámky!A32)+IF(poznámky!C15=30,poznámky!A33)+IF(poznámky!C16=30,poznámky!A34)+IF(poznámky!C17=30,poznámky!A35)+IF(poznámky!C18=30,poznámky!A36)+IF(poznámky!C19=30,poznámky!A37)+IF(poznámky!C20=30,poznámky!A38)+IF(poznámky!C21=30,poznámky!A39)+IF(poznámky!C22=30,poznámky!A40)+IF(poznámky!C23=30,poznámky!A41)+IF(poznámky!C24=30,poznámky!A42)+IF(poznámky!C25=30,poznámky!A43)+IF(poznámky!C26=30,poznámky!A44)+IF(poznámky!C27=30,poznámky!A45)+IF(poznámky!C28=30,poznámky!A46)+IF(poznámky!C29=30,poznámky!A47)+IF(poznámky!C30=30,poznámky!A48)</f>
        <v>30</v>
      </c>
      <c r="CU33" s="114" t="s">
        <v>11</v>
      </c>
      <c r="CV33" s="115">
        <f t="shared" si="2"/>
        <v>0</v>
      </c>
      <c r="CW33" s="43" t="e">
        <f t="shared" si="3"/>
        <v>#N/A</v>
      </c>
      <c r="CX33" s="462"/>
    </row>
    <row r="34" spans="1:102" ht="19.5" customHeight="1" x14ac:dyDescent="0.2">
      <c r="A34" s="472" t="s">
        <v>26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130"/>
      <c r="CX34" s="462"/>
    </row>
    <row r="35" spans="1:102" ht="12.75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2"/>
      <c r="CX35" s="133"/>
    </row>
    <row r="36" spans="1:102" ht="12.75" customHeight="1" x14ac:dyDescent="0.2">
      <c r="A36" s="473" t="s">
        <v>27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462"/>
      <c r="CF36" s="462"/>
      <c r="CG36" s="462"/>
      <c r="CH36" s="462"/>
      <c r="CI36" s="462"/>
      <c r="CJ36" s="462"/>
      <c r="CK36" s="462"/>
      <c r="CL36" s="462"/>
      <c r="CM36" s="462"/>
      <c r="CN36" s="462"/>
      <c r="CO36" s="131"/>
      <c r="CP36" s="131"/>
      <c r="CQ36" s="131"/>
      <c r="CR36" s="131"/>
      <c r="CS36" s="131"/>
      <c r="CT36" s="131"/>
      <c r="CU36" s="131"/>
      <c r="CV36" s="131"/>
      <c r="CW36" s="132"/>
      <c r="CX36" s="133"/>
    </row>
    <row r="37" spans="1:102" ht="12.75" customHeight="1" x14ac:dyDescent="0.2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131"/>
      <c r="CP37" s="131"/>
      <c r="CQ37" s="131"/>
      <c r="CR37" s="131"/>
      <c r="CS37" s="131"/>
      <c r="CT37" s="131"/>
      <c r="CU37" s="131"/>
      <c r="CV37" s="131"/>
      <c r="CW37" s="132"/>
      <c r="CX37" s="133"/>
    </row>
    <row r="38" spans="1:102" ht="12.75" customHeight="1" x14ac:dyDescent="0.2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131"/>
      <c r="CP38" s="131"/>
      <c r="CQ38" s="131"/>
      <c r="CR38" s="131"/>
      <c r="CS38" s="131"/>
      <c r="CT38" s="131"/>
      <c r="CU38" s="131"/>
      <c r="CV38" s="131"/>
      <c r="CW38" s="132"/>
      <c r="CX38" s="133"/>
    </row>
  </sheetData>
  <mergeCells count="100">
    <mergeCell ref="A34:CV34"/>
    <mergeCell ref="A36:CN38"/>
    <mergeCell ref="BW3:BY3"/>
    <mergeCell ref="CX3:CX34"/>
    <mergeCell ref="CF31:CH31"/>
    <mergeCell ref="CL33:CN33"/>
    <mergeCell ref="CI32:CK32"/>
    <mergeCell ref="BW28:BY28"/>
    <mergeCell ref="AP17:AR17"/>
    <mergeCell ref="AS18:AU18"/>
    <mergeCell ref="BZ29:CB29"/>
    <mergeCell ref="CC30:CE30"/>
    <mergeCell ref="BE22:BG22"/>
    <mergeCell ref="BN25:BP25"/>
    <mergeCell ref="BQ26:BS26"/>
    <mergeCell ref="BT27:BV27"/>
    <mergeCell ref="AV19:AX19"/>
    <mergeCell ref="AY20:BA20"/>
    <mergeCell ref="BK24:BM24"/>
    <mergeCell ref="BH23:BJ23"/>
    <mergeCell ref="CW1:CX1"/>
    <mergeCell ref="CI2:CK2"/>
    <mergeCell ref="CC3:CE3"/>
    <mergeCell ref="CP3:CR3"/>
    <mergeCell ref="BB21:BD21"/>
    <mergeCell ref="CI3:CK3"/>
    <mergeCell ref="CL3:CN3"/>
    <mergeCell ref="BZ3:CB3"/>
    <mergeCell ref="CT2:CV2"/>
    <mergeCell ref="CT3:CV3"/>
    <mergeCell ref="CP2:CR2"/>
    <mergeCell ref="CL2:CN2"/>
    <mergeCell ref="CO1:CV1"/>
    <mergeCell ref="AY3:BA3"/>
    <mergeCell ref="AV3:AX3"/>
    <mergeCell ref="AS3:AU3"/>
    <mergeCell ref="CF3:CH3"/>
    <mergeCell ref="BK3:BM3"/>
    <mergeCell ref="BQ3:BS3"/>
    <mergeCell ref="BT3:BV3"/>
    <mergeCell ref="BN3:BP3"/>
    <mergeCell ref="BH3:BJ3"/>
    <mergeCell ref="A1:CN1"/>
    <mergeCell ref="C2:E2"/>
    <mergeCell ref="CF2:CH2"/>
    <mergeCell ref="AP3:AR3"/>
    <mergeCell ref="AP2:AR2"/>
    <mergeCell ref="AJ3:AL3"/>
    <mergeCell ref="AM3:AO3"/>
    <mergeCell ref="AD3:AF3"/>
    <mergeCell ref="AG3:AI3"/>
    <mergeCell ref="O3:Q3"/>
    <mergeCell ref="R3:T3"/>
    <mergeCell ref="U3:W3"/>
    <mergeCell ref="BB3:BD3"/>
    <mergeCell ref="BE3:BG3"/>
    <mergeCell ref="AS2:AU2"/>
    <mergeCell ref="BZ2:CB2"/>
    <mergeCell ref="AJ2:AL2"/>
    <mergeCell ref="CC2:CE2"/>
    <mergeCell ref="AM2:AO2"/>
    <mergeCell ref="BN2:BP2"/>
    <mergeCell ref="AY2:BA2"/>
    <mergeCell ref="AV2:AX2"/>
    <mergeCell ref="BE2:BG2"/>
    <mergeCell ref="BQ2:BS2"/>
    <mergeCell ref="BB2:BD2"/>
    <mergeCell ref="BK2:BM2"/>
    <mergeCell ref="BT2:BV2"/>
    <mergeCell ref="BW2:BY2"/>
    <mergeCell ref="BH2:BJ2"/>
    <mergeCell ref="AJ15:AL15"/>
    <mergeCell ref="AM16:AO16"/>
    <mergeCell ref="AA3:AC3"/>
    <mergeCell ref="X3:Z3"/>
    <mergeCell ref="X11:Z11"/>
    <mergeCell ref="AD13:AF13"/>
    <mergeCell ref="U10:W10"/>
    <mergeCell ref="R9:T9"/>
    <mergeCell ref="R2:T2"/>
    <mergeCell ref="AG14:AI14"/>
    <mergeCell ref="AD2:AF2"/>
    <mergeCell ref="AA2:AC2"/>
    <mergeCell ref="U2:W2"/>
    <mergeCell ref="X2:Z2"/>
    <mergeCell ref="AG2:AI2"/>
    <mergeCell ref="I6:K6"/>
    <mergeCell ref="O2:Q2"/>
    <mergeCell ref="C4:E4"/>
    <mergeCell ref="C3:E3"/>
    <mergeCell ref="AA12:AC12"/>
    <mergeCell ref="I3:K3"/>
    <mergeCell ref="L3:N3"/>
    <mergeCell ref="L7:N7"/>
    <mergeCell ref="O8:Q8"/>
    <mergeCell ref="F3:H3"/>
    <mergeCell ref="F5:H5"/>
    <mergeCell ref="L2:N2"/>
    <mergeCell ref="F2:H2"/>
    <mergeCell ref="I2:K2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8"/>
  <sheetViews>
    <sheetView showGridLines="0" workbookViewId="0"/>
  </sheetViews>
  <sheetFormatPr defaultColWidth="17.28515625" defaultRowHeight="15.75" customHeight="1" x14ac:dyDescent="0.2"/>
  <cols>
    <col min="1" max="1" width="4" customWidth="1"/>
    <col min="2" max="2" width="13.7109375" customWidth="1"/>
    <col min="3" max="3" width="3.140625" customWidth="1"/>
    <col min="4" max="4" width="1.85546875" customWidth="1"/>
    <col min="5" max="5" width="3.85546875" customWidth="1"/>
    <col min="6" max="6" width="3.140625" customWidth="1"/>
    <col min="7" max="7" width="1" customWidth="1"/>
    <col min="8" max="8" width="3.28515625" customWidth="1"/>
    <col min="9" max="9" width="4" customWidth="1"/>
    <col min="10" max="10" width="1" customWidth="1"/>
    <col min="11" max="11" width="4.28515625" customWidth="1"/>
    <col min="12" max="12" width="3.140625" customWidth="1"/>
    <col min="13" max="13" width="1" customWidth="1"/>
    <col min="14" max="14" width="3.85546875" customWidth="1"/>
    <col min="15" max="15" width="3.42578125" customWidth="1"/>
    <col min="16" max="16" width="1" customWidth="1"/>
    <col min="17" max="17" width="4.85546875" customWidth="1"/>
    <col min="18" max="18" width="3.28515625" customWidth="1"/>
    <col min="19" max="19" width="1" customWidth="1"/>
    <col min="20" max="20" width="4.5703125" customWidth="1"/>
    <col min="21" max="21" width="3.140625" customWidth="1"/>
    <col min="22" max="22" width="1" customWidth="1"/>
    <col min="23" max="23" width="4.140625" customWidth="1"/>
    <col min="24" max="24" width="3.140625" customWidth="1"/>
    <col min="25" max="25" width="1" customWidth="1"/>
    <col min="26" max="26" width="4.140625" customWidth="1"/>
    <col min="27" max="27" width="3.140625" customWidth="1"/>
    <col min="28" max="28" width="1" customWidth="1"/>
    <col min="29" max="29" width="3.7109375" customWidth="1"/>
    <col min="30" max="30" width="3.140625" customWidth="1"/>
    <col min="31" max="31" width="1" customWidth="1"/>
    <col min="32" max="32" width="3.7109375" customWidth="1"/>
    <col min="33" max="33" width="3.140625" customWidth="1"/>
    <col min="34" max="34" width="1" customWidth="1"/>
    <col min="35" max="35" width="4.7109375" customWidth="1"/>
    <col min="36" max="36" width="3.140625" customWidth="1"/>
    <col min="37" max="37" width="1" customWidth="1"/>
    <col min="38" max="38" width="4" customWidth="1"/>
    <col min="39" max="39" width="3.140625" customWidth="1"/>
    <col min="40" max="40" width="1" customWidth="1"/>
    <col min="41" max="41" width="4.42578125" customWidth="1"/>
    <col min="42" max="42" width="3.140625" customWidth="1"/>
    <col min="43" max="43" width="1" customWidth="1"/>
    <col min="44" max="44" width="3.85546875" customWidth="1"/>
    <col min="45" max="45" width="3.140625" customWidth="1"/>
    <col min="46" max="46" width="1" customWidth="1"/>
    <col min="47" max="47" width="4" customWidth="1"/>
    <col min="48" max="48" width="0.85546875" customWidth="1"/>
    <col min="49" max="49" width="1" customWidth="1"/>
    <col min="50" max="50" width="0.42578125" customWidth="1"/>
    <col min="51" max="51" width="1.140625" customWidth="1"/>
    <col min="52" max="52" width="1" customWidth="1"/>
    <col min="53" max="54" width="0.42578125" customWidth="1"/>
    <col min="55" max="55" width="1" customWidth="1"/>
    <col min="56" max="66" width="0.42578125" customWidth="1"/>
    <col min="67" max="67" width="1" customWidth="1"/>
    <col min="68" max="68" width="0.42578125" customWidth="1"/>
    <col min="69" max="69" width="1.42578125" customWidth="1"/>
    <col min="70" max="70" width="0.7109375" customWidth="1"/>
    <col min="71" max="72" width="0.42578125" customWidth="1"/>
    <col min="73" max="73" width="1" customWidth="1"/>
    <col min="74" max="74" width="0.42578125" customWidth="1"/>
    <col min="75" max="75" width="0.7109375" customWidth="1"/>
    <col min="76" max="76" width="1" customWidth="1"/>
    <col min="77" max="77" width="0.42578125" customWidth="1"/>
    <col min="78" max="78" width="1.140625" customWidth="1"/>
    <col min="79" max="79" width="1" customWidth="1"/>
    <col min="80" max="80" width="0.42578125" customWidth="1"/>
    <col min="81" max="81" width="0.85546875" customWidth="1"/>
    <col min="82" max="82" width="1" customWidth="1"/>
    <col min="83" max="83" width="0.42578125" customWidth="1"/>
    <col min="84" max="84" width="0.85546875" customWidth="1"/>
    <col min="85" max="85" width="1" customWidth="1"/>
    <col min="86" max="86" width="0.42578125" customWidth="1"/>
    <col min="87" max="87" width="0.85546875" customWidth="1"/>
    <col min="88" max="88" width="1" customWidth="1"/>
    <col min="89" max="89" width="0.42578125" customWidth="1"/>
    <col min="90" max="90" width="3.140625" customWidth="1"/>
    <col min="91" max="91" width="1" customWidth="1"/>
    <col min="92" max="92" width="2.5703125" customWidth="1"/>
    <col min="93" max="93" width="5.7109375" customWidth="1"/>
    <col min="94" max="94" width="3.7109375" customWidth="1"/>
    <col min="95" max="95" width="1" customWidth="1"/>
    <col min="96" max="96" width="3.7109375" customWidth="1"/>
    <col min="97" max="97" width="7.42578125" customWidth="1"/>
    <col min="98" max="98" width="4.7109375" customWidth="1"/>
    <col min="99" max="99" width="1" customWidth="1"/>
    <col min="100" max="100" width="18" customWidth="1"/>
    <col min="101" max="101" width="5.5703125" customWidth="1"/>
    <col min="102" max="102" width="4.5703125" customWidth="1"/>
    <col min="103" max="103" width="1" customWidth="1"/>
    <col min="104" max="104" width="4.5703125" customWidth="1"/>
    <col min="105" max="105" width="5.7109375" customWidth="1"/>
    <col min="106" max="106" width="4.5703125" customWidth="1"/>
    <col min="107" max="107" width="1" customWidth="1"/>
    <col min="108" max="108" width="21.42578125" customWidth="1"/>
    <col min="109" max="109" width="4.5703125" customWidth="1"/>
    <col min="110" max="110" width="4.7109375" customWidth="1"/>
  </cols>
  <sheetData>
    <row r="1" spans="1:110" ht="30" customHeight="1" x14ac:dyDescent="0.25">
      <c r="A1" s="453" t="s">
        <v>28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54"/>
      <c r="BN1" s="454"/>
      <c r="BO1" s="454"/>
      <c r="BP1" s="454"/>
      <c r="BQ1" s="454"/>
      <c r="BR1" s="454"/>
      <c r="BS1" s="454"/>
      <c r="BT1" s="454"/>
      <c r="BU1" s="454"/>
      <c r="BV1" s="454"/>
      <c r="BW1" s="454"/>
      <c r="BX1" s="454"/>
      <c r="BY1" s="454"/>
      <c r="BZ1" s="454"/>
      <c r="CA1" s="454"/>
      <c r="CB1" s="454"/>
      <c r="CC1" s="454"/>
      <c r="CD1" s="454"/>
      <c r="CE1" s="454"/>
      <c r="CF1" s="454"/>
      <c r="CG1" s="454"/>
      <c r="CH1" s="454"/>
      <c r="CI1" s="454"/>
      <c r="CJ1" s="454"/>
      <c r="CK1" s="454"/>
      <c r="CL1" s="454"/>
      <c r="CM1" s="454"/>
      <c r="CN1" s="454"/>
      <c r="CO1" s="464" t="s">
        <v>1</v>
      </c>
      <c r="CP1" s="465"/>
      <c r="CQ1" s="465"/>
      <c r="CR1" s="465"/>
      <c r="CS1" s="465"/>
      <c r="CT1" s="465"/>
      <c r="CU1" s="465"/>
      <c r="CV1" s="466"/>
      <c r="CW1" s="490" t="s">
        <v>29</v>
      </c>
      <c r="CX1" s="454"/>
      <c r="CY1" s="454"/>
      <c r="CZ1" s="454"/>
      <c r="DA1" s="454"/>
      <c r="DB1" s="454"/>
      <c r="DC1" s="454"/>
      <c r="DD1" s="454"/>
      <c r="DE1" s="491" t="s">
        <v>2</v>
      </c>
      <c r="DF1" s="471"/>
    </row>
    <row r="2" spans="1:110" ht="15" customHeight="1" x14ac:dyDescent="0.2">
      <c r="A2" s="134"/>
      <c r="B2" s="135" t="s">
        <v>30</v>
      </c>
      <c r="C2" s="481">
        <v>1</v>
      </c>
      <c r="D2" s="476"/>
      <c r="E2" s="476"/>
      <c r="F2" s="475">
        <v>2</v>
      </c>
      <c r="G2" s="476"/>
      <c r="H2" s="476"/>
      <c r="I2" s="475">
        <v>3</v>
      </c>
      <c r="J2" s="476"/>
      <c r="K2" s="476"/>
      <c r="L2" s="475">
        <v>4</v>
      </c>
      <c r="M2" s="476"/>
      <c r="N2" s="476"/>
      <c r="O2" s="475">
        <v>5</v>
      </c>
      <c r="P2" s="476"/>
      <c r="Q2" s="476"/>
      <c r="R2" s="475">
        <v>6</v>
      </c>
      <c r="S2" s="476"/>
      <c r="T2" s="476"/>
      <c r="U2" s="475">
        <v>7</v>
      </c>
      <c r="V2" s="476"/>
      <c r="W2" s="476"/>
      <c r="X2" s="475">
        <v>8</v>
      </c>
      <c r="Y2" s="476"/>
      <c r="Z2" s="476"/>
      <c r="AA2" s="475">
        <v>9</v>
      </c>
      <c r="AB2" s="476"/>
      <c r="AC2" s="476"/>
      <c r="AD2" s="475">
        <v>10</v>
      </c>
      <c r="AE2" s="476"/>
      <c r="AF2" s="476"/>
      <c r="AG2" s="475">
        <v>11</v>
      </c>
      <c r="AH2" s="476"/>
      <c r="AI2" s="476"/>
      <c r="AJ2" s="475">
        <v>12</v>
      </c>
      <c r="AK2" s="476"/>
      <c r="AL2" s="479"/>
      <c r="AM2" s="475">
        <v>13</v>
      </c>
      <c r="AN2" s="476"/>
      <c r="AO2" s="479"/>
      <c r="AP2" s="475">
        <v>14</v>
      </c>
      <c r="AQ2" s="476"/>
      <c r="AR2" s="479"/>
      <c r="AS2" s="475">
        <v>15</v>
      </c>
      <c r="AT2" s="476"/>
      <c r="AU2" s="483"/>
      <c r="AV2" s="447">
        <v>16</v>
      </c>
      <c r="AW2" s="448"/>
      <c r="AX2" s="452"/>
      <c r="AY2" s="447">
        <v>17</v>
      </c>
      <c r="AZ2" s="448"/>
      <c r="BA2" s="452"/>
      <c r="BB2" s="447">
        <v>18</v>
      </c>
      <c r="BC2" s="448"/>
      <c r="BD2" s="452"/>
      <c r="BE2" s="447">
        <v>19</v>
      </c>
      <c r="BF2" s="448"/>
      <c r="BG2" s="452"/>
      <c r="BH2" s="447">
        <v>20</v>
      </c>
      <c r="BI2" s="448"/>
      <c r="BJ2" s="452"/>
      <c r="BK2" s="447">
        <v>21</v>
      </c>
      <c r="BL2" s="448"/>
      <c r="BM2" s="452"/>
      <c r="BN2" s="447">
        <v>22</v>
      </c>
      <c r="BO2" s="448"/>
      <c r="BP2" s="452"/>
      <c r="BQ2" s="447">
        <v>23</v>
      </c>
      <c r="BR2" s="448"/>
      <c r="BS2" s="452"/>
      <c r="BT2" s="447">
        <v>24</v>
      </c>
      <c r="BU2" s="448"/>
      <c r="BV2" s="452"/>
      <c r="BW2" s="447">
        <v>25</v>
      </c>
      <c r="BX2" s="448"/>
      <c r="BY2" s="452"/>
      <c r="BZ2" s="447">
        <v>26</v>
      </c>
      <c r="CA2" s="448"/>
      <c r="CB2" s="452"/>
      <c r="CC2" s="447">
        <v>27</v>
      </c>
      <c r="CD2" s="448"/>
      <c r="CE2" s="452"/>
      <c r="CF2" s="447">
        <v>28</v>
      </c>
      <c r="CG2" s="448"/>
      <c r="CH2" s="452"/>
      <c r="CI2" s="447">
        <v>29</v>
      </c>
      <c r="CJ2" s="448"/>
      <c r="CK2" s="452"/>
      <c r="CL2" s="447">
        <v>30</v>
      </c>
      <c r="CM2" s="448"/>
      <c r="CN2" s="452"/>
      <c r="CO2" s="4">
        <v>31</v>
      </c>
      <c r="CP2" s="459">
        <v>32</v>
      </c>
      <c r="CQ2" s="448"/>
      <c r="CR2" s="448"/>
      <c r="CS2" s="5">
        <v>33</v>
      </c>
      <c r="CT2" s="459">
        <v>34</v>
      </c>
      <c r="CU2" s="448"/>
      <c r="CV2" s="460"/>
      <c r="CW2" s="136">
        <v>35</v>
      </c>
      <c r="CX2" s="488">
        <v>36</v>
      </c>
      <c r="CY2" s="448"/>
      <c r="CZ2" s="448"/>
      <c r="DA2" s="136">
        <v>37</v>
      </c>
      <c r="DB2" s="488">
        <v>38</v>
      </c>
      <c r="DC2" s="448"/>
      <c r="DD2" s="448"/>
      <c r="DE2" s="137">
        <v>35</v>
      </c>
      <c r="DF2" s="138">
        <v>36</v>
      </c>
    </row>
    <row r="3" spans="1:110" ht="19.5" customHeight="1" x14ac:dyDescent="0.2">
      <c r="A3" s="139"/>
      <c r="B3" s="140"/>
      <c r="C3" s="441" t="str">
        <f>B4</f>
        <v>Filip S.</v>
      </c>
      <c r="D3" s="442"/>
      <c r="E3" s="443"/>
      <c r="F3" s="450" t="str">
        <f>B5</f>
        <v>Lucka Ch.</v>
      </c>
      <c r="G3" s="442"/>
      <c r="H3" s="443"/>
      <c r="I3" s="441" t="str">
        <f>B6</f>
        <v>Honza T.</v>
      </c>
      <c r="J3" s="442"/>
      <c r="K3" s="443"/>
      <c r="L3" s="450" t="str">
        <f>B7</f>
        <v>Jirka J.</v>
      </c>
      <c r="M3" s="442"/>
      <c r="N3" s="443"/>
      <c r="O3" s="441" t="str">
        <f>B8</f>
        <v>Romana K.</v>
      </c>
      <c r="P3" s="442"/>
      <c r="Q3" s="443"/>
      <c r="R3" s="441" t="str">
        <f>B9</f>
        <v>Tadeáš M.</v>
      </c>
      <c r="S3" s="442"/>
      <c r="T3" s="443"/>
      <c r="U3" s="441" t="str">
        <f>B10</f>
        <v>Tomáš Ch.</v>
      </c>
      <c r="V3" s="442"/>
      <c r="W3" s="443"/>
      <c r="X3" s="450" t="str">
        <f>B11</f>
        <v>Ondřej Ch.</v>
      </c>
      <c r="Y3" s="442"/>
      <c r="Z3" s="443"/>
      <c r="AA3" s="441" t="str">
        <f>B12</f>
        <v>Michal F.</v>
      </c>
      <c r="AB3" s="442"/>
      <c r="AC3" s="443"/>
      <c r="AD3" s="441" t="str">
        <f>B13</f>
        <v>Adrian D.</v>
      </c>
      <c r="AE3" s="442"/>
      <c r="AF3" s="443"/>
      <c r="AG3" s="489" t="str">
        <f>B14</f>
        <v>Zdeňka Ch.</v>
      </c>
      <c r="AH3" s="442"/>
      <c r="AI3" s="443"/>
      <c r="AJ3" s="441" t="str">
        <f>B15</f>
        <v>Lenka P.</v>
      </c>
      <c r="AK3" s="442"/>
      <c r="AL3" s="456"/>
      <c r="AM3" s="441" t="str">
        <f>B16</f>
        <v>Zdeněk S.</v>
      </c>
      <c r="AN3" s="442"/>
      <c r="AO3" s="443"/>
      <c r="AP3" s="450" t="str">
        <f>B17</f>
        <v>Šéfík S.</v>
      </c>
      <c r="AQ3" s="442"/>
      <c r="AR3" s="456"/>
      <c r="AS3" s="441" t="str">
        <f>B18</f>
        <v>Václav M.</v>
      </c>
      <c r="AT3" s="442"/>
      <c r="AU3" s="443"/>
      <c r="AV3" s="458">
        <f>B19</f>
        <v>0</v>
      </c>
      <c r="AW3" s="442"/>
      <c r="AX3" s="456"/>
      <c r="AY3" s="458">
        <f>B20</f>
        <v>0</v>
      </c>
      <c r="AZ3" s="442"/>
      <c r="BA3" s="456"/>
      <c r="BB3" s="458">
        <f>B21</f>
        <v>0</v>
      </c>
      <c r="BC3" s="442"/>
      <c r="BD3" s="456"/>
      <c r="BE3" s="458">
        <f>B22</f>
        <v>0</v>
      </c>
      <c r="BF3" s="442"/>
      <c r="BG3" s="456"/>
      <c r="BH3" s="458">
        <f>B23</f>
        <v>0</v>
      </c>
      <c r="BI3" s="442"/>
      <c r="BJ3" s="456"/>
      <c r="BK3" s="458">
        <f>B24</f>
        <v>0</v>
      </c>
      <c r="BL3" s="442"/>
      <c r="BM3" s="456"/>
      <c r="BN3" s="458">
        <f>B25</f>
        <v>0</v>
      </c>
      <c r="BO3" s="442"/>
      <c r="BP3" s="456"/>
      <c r="BQ3" s="458">
        <f>B26</f>
        <v>0</v>
      </c>
      <c r="BR3" s="442"/>
      <c r="BS3" s="456"/>
      <c r="BT3" s="458">
        <f>B27</f>
        <v>0</v>
      </c>
      <c r="BU3" s="442"/>
      <c r="BV3" s="456"/>
      <c r="BW3" s="458">
        <f>B28</f>
        <v>0</v>
      </c>
      <c r="BX3" s="442"/>
      <c r="BY3" s="456"/>
      <c r="BZ3" s="458">
        <f>B29</f>
        <v>0</v>
      </c>
      <c r="CA3" s="442"/>
      <c r="CB3" s="456"/>
      <c r="CC3" s="458">
        <f>B30</f>
        <v>0</v>
      </c>
      <c r="CD3" s="442"/>
      <c r="CE3" s="456"/>
      <c r="CF3" s="458">
        <f>B31</f>
        <v>0</v>
      </c>
      <c r="CG3" s="442"/>
      <c r="CH3" s="456"/>
      <c r="CI3" s="458">
        <f>B32</f>
        <v>0</v>
      </c>
      <c r="CJ3" s="442"/>
      <c r="CK3" s="456"/>
      <c r="CL3" s="458">
        <f>B33</f>
        <v>0</v>
      </c>
      <c r="CM3" s="442"/>
      <c r="CN3" s="456"/>
      <c r="CO3" s="10" t="s">
        <v>4</v>
      </c>
      <c r="CP3" s="468" t="s">
        <v>5</v>
      </c>
      <c r="CQ3" s="442"/>
      <c r="CR3" s="456"/>
      <c r="CS3" s="141" t="s">
        <v>6</v>
      </c>
      <c r="CT3" s="485" t="s">
        <v>7</v>
      </c>
      <c r="CU3" s="462"/>
      <c r="CV3" s="463"/>
      <c r="CW3" s="142" t="s">
        <v>4</v>
      </c>
      <c r="CX3" s="487" t="s">
        <v>5</v>
      </c>
      <c r="CY3" s="442"/>
      <c r="CZ3" s="442"/>
      <c r="DA3" s="143" t="s">
        <v>6</v>
      </c>
      <c r="DB3" s="487" t="s">
        <v>7</v>
      </c>
      <c r="DC3" s="442"/>
      <c r="DD3" s="442"/>
      <c r="DE3" s="144" t="s">
        <v>4</v>
      </c>
      <c r="DF3" s="486" t="s">
        <v>8</v>
      </c>
    </row>
    <row r="4" spans="1:110" ht="19.5" customHeight="1" x14ac:dyDescent="0.2">
      <c r="A4" s="145">
        <v>1</v>
      </c>
      <c r="B4" s="146" t="str">
        <f>'1_ kolo'!B4</f>
        <v>Filip S.</v>
      </c>
      <c r="C4" s="444"/>
      <c r="D4" s="445"/>
      <c r="E4" s="446"/>
      <c r="F4" s="147">
        <f>E5</f>
        <v>0</v>
      </c>
      <c r="G4" s="26" t="s">
        <v>10</v>
      </c>
      <c r="H4" s="27">
        <f>C5</f>
        <v>0</v>
      </c>
      <c r="I4" s="148">
        <f>E6</f>
        <v>23</v>
      </c>
      <c r="J4" s="149" t="s">
        <v>10</v>
      </c>
      <c r="K4" s="150">
        <f>C6</f>
        <v>6</v>
      </c>
      <c r="L4" s="147">
        <f>E7</f>
        <v>0</v>
      </c>
      <c r="M4" s="26" t="s">
        <v>10</v>
      </c>
      <c r="N4" s="27">
        <f>C7</f>
        <v>0</v>
      </c>
      <c r="O4" s="14">
        <f>E8</f>
        <v>25</v>
      </c>
      <c r="P4" s="151" t="s">
        <v>10</v>
      </c>
      <c r="Q4" s="16">
        <f>C8</f>
        <v>21</v>
      </c>
      <c r="R4" s="14">
        <f>E9</f>
        <v>17</v>
      </c>
      <c r="S4" s="151" t="s">
        <v>10</v>
      </c>
      <c r="T4" s="16">
        <f>C9</f>
        <v>21</v>
      </c>
      <c r="U4" s="14">
        <f>E10</f>
        <v>20</v>
      </c>
      <c r="V4" s="151" t="s">
        <v>10</v>
      </c>
      <c r="W4" s="16">
        <f>C10</f>
        <v>14</v>
      </c>
      <c r="X4" s="147">
        <f>E11</f>
        <v>0</v>
      </c>
      <c r="Y4" s="26" t="s">
        <v>10</v>
      </c>
      <c r="Z4" s="27">
        <f>C11</f>
        <v>0</v>
      </c>
      <c r="AA4" s="14">
        <f>E12</f>
        <v>25</v>
      </c>
      <c r="AB4" s="151" t="s">
        <v>10</v>
      </c>
      <c r="AC4" s="16">
        <f>C12</f>
        <v>5</v>
      </c>
      <c r="AD4" s="14">
        <f>E13</f>
        <v>25</v>
      </c>
      <c r="AE4" s="151" t="s">
        <v>10</v>
      </c>
      <c r="AF4" s="16">
        <f>C13</f>
        <v>0</v>
      </c>
      <c r="AG4" s="22">
        <f>E14</f>
        <v>0</v>
      </c>
      <c r="AH4" s="29" t="s">
        <v>10</v>
      </c>
      <c r="AI4" s="24">
        <f>C14</f>
        <v>0</v>
      </c>
      <c r="AJ4" s="14">
        <f>E15</f>
        <v>25</v>
      </c>
      <c r="AK4" s="151" t="s">
        <v>10</v>
      </c>
      <c r="AL4" s="20">
        <f>C15</f>
        <v>0</v>
      </c>
      <c r="AM4" s="14">
        <f>E16</f>
        <v>25</v>
      </c>
      <c r="AN4" s="151" t="s">
        <v>10</v>
      </c>
      <c r="AO4" s="16">
        <f>C16</f>
        <v>6</v>
      </c>
      <c r="AP4" s="147">
        <f>E17</f>
        <v>0</v>
      </c>
      <c r="AQ4" s="26" t="s">
        <v>10</v>
      </c>
      <c r="AR4" s="27">
        <f>C17</f>
        <v>0</v>
      </c>
      <c r="AS4" s="21">
        <f>E18</f>
        <v>25</v>
      </c>
      <c r="AT4" s="151" t="s">
        <v>10</v>
      </c>
      <c r="AU4" s="16">
        <f>C18</f>
        <v>0</v>
      </c>
      <c r="AV4" s="22">
        <f>E19</f>
        <v>0</v>
      </c>
      <c r="AW4" s="29" t="s">
        <v>10</v>
      </c>
      <c r="AX4" s="24">
        <f>C19</f>
        <v>0</v>
      </c>
      <c r="AY4" s="28">
        <f>E20</f>
        <v>0</v>
      </c>
      <c r="AZ4" s="29" t="s">
        <v>10</v>
      </c>
      <c r="BA4" s="24">
        <f>C20</f>
        <v>0</v>
      </c>
      <c r="BB4" s="28">
        <f>E21</f>
        <v>0</v>
      </c>
      <c r="BC4" s="29" t="s">
        <v>10</v>
      </c>
      <c r="BD4" s="24">
        <f>C21</f>
        <v>0</v>
      </c>
      <c r="BE4" s="28">
        <f>E22</f>
        <v>0</v>
      </c>
      <c r="BF4" s="29" t="s">
        <v>10</v>
      </c>
      <c r="BG4" s="24">
        <f>C22</f>
        <v>0</v>
      </c>
      <c r="BH4" s="28">
        <f>E23</f>
        <v>0</v>
      </c>
      <c r="BI4" s="29" t="s">
        <v>10</v>
      </c>
      <c r="BJ4" s="30">
        <f>C23</f>
        <v>0</v>
      </c>
      <c r="BK4" s="22">
        <f>E24</f>
        <v>0</v>
      </c>
      <c r="BL4" s="29" t="s">
        <v>10</v>
      </c>
      <c r="BM4" s="24">
        <f>C24</f>
        <v>0</v>
      </c>
      <c r="BN4" s="22">
        <f>E25</f>
        <v>0</v>
      </c>
      <c r="BO4" s="29" t="s">
        <v>10</v>
      </c>
      <c r="BP4" s="24">
        <f>C25</f>
        <v>0</v>
      </c>
      <c r="BQ4" s="28">
        <f>E26</f>
        <v>0</v>
      </c>
      <c r="BR4" s="29" t="s">
        <v>10</v>
      </c>
      <c r="BS4" s="24">
        <f>C26</f>
        <v>0</v>
      </c>
      <c r="BT4" s="28">
        <f>E27</f>
        <v>0</v>
      </c>
      <c r="BU4" s="29" t="s">
        <v>10</v>
      </c>
      <c r="BV4" s="24">
        <f>C27</f>
        <v>0</v>
      </c>
      <c r="BW4" s="28">
        <f>E28</f>
        <v>0</v>
      </c>
      <c r="BX4" s="29" t="s">
        <v>10</v>
      </c>
      <c r="BY4" s="24">
        <f>C28</f>
        <v>0</v>
      </c>
      <c r="BZ4" s="28">
        <f>E29</f>
        <v>0</v>
      </c>
      <c r="CA4" s="29" t="s">
        <v>10</v>
      </c>
      <c r="CB4" s="24">
        <f>C29</f>
        <v>0</v>
      </c>
      <c r="CC4" s="28">
        <f>E30</f>
        <v>0</v>
      </c>
      <c r="CD4" s="29" t="s">
        <v>10</v>
      </c>
      <c r="CE4" s="24">
        <f>C30</f>
        <v>0</v>
      </c>
      <c r="CF4" s="28">
        <f>E31</f>
        <v>0</v>
      </c>
      <c r="CG4" s="29" t="s">
        <v>10</v>
      </c>
      <c r="CH4" s="24">
        <f>C31</f>
        <v>0</v>
      </c>
      <c r="CI4" s="28">
        <f>E32</f>
        <v>0</v>
      </c>
      <c r="CJ4" s="29" t="s">
        <v>10</v>
      </c>
      <c r="CK4" s="24">
        <f>C32</f>
        <v>0</v>
      </c>
      <c r="CL4" s="22">
        <f>E33</f>
        <v>0</v>
      </c>
      <c r="CM4" s="29" t="s">
        <v>10</v>
      </c>
      <c r="CN4" s="30">
        <f>C33</f>
        <v>0</v>
      </c>
      <c r="CO4" s="31">
        <f t="shared" ref="CO4:CO21" si="0">DE4+IF(BE4&gt;BG4,2,"0")+IF(BE4=BG4,1)*IF(BE4+BG4=0,0,1)+IF(BH4&gt;BJ4,2,"0")+IF(BH4=BJ4,1)*IF(BH4+BJ4=0,0,1)+IF(BK4&gt;BM4,2,"0")+IF(BK4=BM4,1)*IF(BK4+BM4=0,0,1)+IF(BN4&gt;BP4,2,"0")+IF(BN4=BP4,1)*IF(BN4+BP4=0,0,1)+IF(BQ4&gt;BS4,2,"0")+IF(BQ4=BS4,1)*IF(BQ4+BS4=0,0,1)+IF(BT4&gt;BV4,2,"0")+IF(BT4=BV4,1)*IF(BT4+BV4=0,0,1)+IF(BW4&gt;BY4,2,"0")+IF(BW4=BY4,1)*IF(BW4+BY4=0,0,1)+IF(BZ4&gt;CB4,2,"0")+IF(BZ4=CB4,1)*IF(BZ4+CB4=0,0,1)+IF(CC4&gt;CE4,2,"0")+IF(CC4=CE4,1)*IF(CC4+CE4=0,0,1)+IF(CF4&gt;CH4,2,"0")+IF(CF4=CH4,1)*IF(CF4+CH4=0,0,1)+IF(CI4&gt;CK4,2,"0")+IF(CI4=CK4,1)*IF(CI4+CK4=0,0,1)+IF(CL4&gt;CN4,2,"0")+IF(CL4=CN4,1)*IF(CL4+CN4=0,0,1)</f>
        <v>16</v>
      </c>
      <c r="CP4" s="32">
        <f>SUM(F4,I4,L4,O4,R4,U4,X4,AA4,AD4,AG4,AJ4,AM4,AP4,CL4,AS4,AV4,AY4,BB4,BE4,BH4,BK4,BN4,BQ4,BT4,BW4,BZ4,CC4,CF4,CI4)</f>
        <v>210</v>
      </c>
      <c r="CQ4" s="33" t="s">
        <v>10</v>
      </c>
      <c r="CR4" s="34">
        <f>SUM(H4,K4,N4,Q4,T4,W4,Z4,AC4,AF4,AI4,AL4,AO4,AR4,CN4,AU4,AX4,BA4,BD4,BG4,BJ4,BM4,BP4,BS4,BV4,BY4,CB4,CE4,CH4,CK4)</f>
        <v>73</v>
      </c>
      <c r="CS4" s="152">
        <f t="shared" ref="CS4:CS33" si="1">CP4-CR4</f>
        <v>137</v>
      </c>
      <c r="CT4" s="153">
        <f>IF(poznámky!K1=1,poznámky!A19)+IF(poznámky!K2=1,poznámky!A20)+IF(poznámky!K3=1,poznámky!A21)+IF(poznámky!K4=1,poznámky!A22)+IF(poznámky!K5=1,poznámky!A23)+IF(poznámky!K6=1,poznámky!A24)+IF(poznámky!K7=1,poznámky!A25)+IF(poznámky!K8=1,poznámky!A26)+IF(poznámky!K9=1,poznámky!A27)+IF(poznámky!K10=1,poznámky!A28)+IF(poznámky!K11=1,poznámky!A29)+IF(poznámky!K12=1,poznámky!A30)+IF(poznámky!K13=1,poznámky!A31)+IF(poznámky!K14=1,poznámky!A32)+IF(poznámky!K15=1,poznámky!A33)+IF(poznámky!K16=1,poznámky!A34)+IF(poznámky!K17=1,poznámky!A35)+IF(poznámky!K18=1,poznámky!A36)+IF(poznámky!K19=1,poznámky!A37)+IF(poznámky!K20=1,poznámky!A38)+IF(poznámky!K21=1,poznámky!A39)+IF(poznámky!K22=1,poznámky!A40)+IF(poznámky!K23=1,poznámky!A41)+IF(poznámky!K24=1,poznámky!A42)+IF(poznámky!K25=1,poznámky!A43)+IF(poznámky!K26=1,poznámky!A44)+IF(poznámky!K27=1,poznámky!A45)+IF(poznámky!K28=1,poznámky!A46)+IF(poznámky!K29=1,poznámky!A47)+IF(poznámky!K30=1,poznámky!A48)</f>
        <v>2</v>
      </c>
      <c r="CU4" s="37" t="s">
        <v>11</v>
      </c>
      <c r="CV4" s="38" t="str">
        <f t="shared" ref="CV4:CV33" si="2">B4</f>
        <v>Filip S.</v>
      </c>
      <c r="CW4" s="154">
        <f>SUM('1_ kolo'!CO4,'2_ kolo'!CO4)</f>
        <v>40</v>
      </c>
      <c r="CX4" s="155">
        <f>SUM('1_ kolo'!CP4,'2_ kolo'!CP4)</f>
        <v>498</v>
      </c>
      <c r="CY4" s="156" t="s">
        <v>10</v>
      </c>
      <c r="CZ4" s="157">
        <f>SUM('1_ kolo'!CR4,'2_ kolo'!CR4)</f>
        <v>152</v>
      </c>
      <c r="DA4" s="158">
        <f t="shared" ref="DA4:DA33" si="3">CX4-CZ4</f>
        <v>346</v>
      </c>
      <c r="DB4" s="159">
        <f>IF(poznámky!S1=1,poznámky!A19)+IF(poznámky!S2=1,poznámky!A20)+IF(poznámky!S3=1,poznámky!A21)+IF(poznámky!S4=1,poznámky!A22)+IF(poznámky!S5=1,poznámky!A23)+IF(poznámky!S6=1,poznámky!A24)+IF(poznámky!S7=1,poznámky!A25)+IF(poznámky!S8=1,poznámky!A26)+IF(poznámky!S9=1,poznámky!A27)+IF(poznámky!S10=1,poznámky!A28)+IF(poznámky!S11=1,poznámky!A29)+IF(poznámky!S12=1,poznámky!A30)+IF(poznámky!S13=1,poznámky!A31)+IF(poznámky!S14=1,poznámky!A32)+IF(poznámky!S15=1,poznámky!A33)+IF(poznámky!S16=1,poznámky!A34)+IF(poznámky!S17=1,poznámky!A35)+IF(poznámky!S18=1,poznámky!A36)+IF(poznámky!S19=1,poznámky!A37)+IF(poznámky!S20=1,poznámky!A38)+IF(poznámky!S21=1,poznámky!A39)+IF(poznámky!S22=1,poznámky!A40)+IF(poznámky!S23=1,poznámky!A41)+IF(poznámky!S24=1,poznámky!A42)+IF(poznámky!S25=1,poznámky!A43)+IF(poznámky!S26=1,poznámky!A44)+IF(poznámky!S27=1,poznámky!A45)+IF(poznámky!S28=1,poznámky!A46)+IF(poznámky!S29=1,poznámky!A47)+IF(poznámky!S30=1,poznámky!A48)</f>
        <v>2</v>
      </c>
      <c r="DC4" s="160" t="s">
        <v>11</v>
      </c>
      <c r="DD4" s="161" t="str">
        <f t="shared" ref="DD4:DD33" si="4">B4</f>
        <v>Filip S.</v>
      </c>
      <c r="DE4" s="144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+IF(AV4&gt;AX4,2,"0")+IF(AV4=AX4,1)*IF(AV4+AX4=0,0,1)+IF(AY4&gt;BA4,2,"0")+IF(AY4=BA4,1)*IF(AY4+BA4=0,0,1)+IF(BB4&gt;BD4,2,"0")+IF(BB4=BD4,1)*IF(BB4+BD4=0,0,1)</f>
        <v>16</v>
      </c>
      <c r="DF4" s="462"/>
    </row>
    <row r="5" spans="1:110" ht="19.5" customHeight="1" x14ac:dyDescent="0.2">
      <c r="A5" s="145">
        <v>2</v>
      </c>
      <c r="B5" s="162" t="str">
        <f>'1_ kolo'!B5</f>
        <v>Lucka Ch.</v>
      </c>
      <c r="C5" s="163"/>
      <c r="D5" s="164" t="s">
        <v>10</v>
      </c>
      <c r="E5" s="165"/>
      <c r="F5" s="478"/>
      <c r="G5" s="445"/>
      <c r="H5" s="446"/>
      <c r="I5" s="163">
        <f>H6</f>
        <v>0</v>
      </c>
      <c r="J5" s="164" t="s">
        <v>10</v>
      </c>
      <c r="K5" s="165">
        <f>F6</f>
        <v>0</v>
      </c>
      <c r="L5" s="163">
        <f>H7</f>
        <v>0</v>
      </c>
      <c r="M5" s="164" t="s">
        <v>10</v>
      </c>
      <c r="N5" s="165">
        <f>F7</f>
        <v>0</v>
      </c>
      <c r="O5" s="163">
        <f>H8</f>
        <v>0</v>
      </c>
      <c r="P5" s="164" t="s">
        <v>10</v>
      </c>
      <c r="Q5" s="165">
        <f>F8</f>
        <v>0</v>
      </c>
      <c r="R5" s="163">
        <f>H9</f>
        <v>0</v>
      </c>
      <c r="S5" s="164" t="s">
        <v>10</v>
      </c>
      <c r="T5" s="165">
        <f>F9</f>
        <v>0</v>
      </c>
      <c r="U5" s="163">
        <f>H10</f>
        <v>0</v>
      </c>
      <c r="V5" s="164" t="s">
        <v>10</v>
      </c>
      <c r="W5" s="165">
        <f>F10</f>
        <v>0</v>
      </c>
      <c r="X5" s="163">
        <f>H11</f>
        <v>0</v>
      </c>
      <c r="Y5" s="164" t="s">
        <v>10</v>
      </c>
      <c r="Z5" s="165">
        <f>F11</f>
        <v>0</v>
      </c>
      <c r="AA5" s="163">
        <f>H12</f>
        <v>0</v>
      </c>
      <c r="AB5" s="164" t="s">
        <v>10</v>
      </c>
      <c r="AC5" s="165">
        <f>F12</f>
        <v>0</v>
      </c>
      <c r="AD5" s="163">
        <f>H13</f>
        <v>0</v>
      </c>
      <c r="AE5" s="164" t="s">
        <v>10</v>
      </c>
      <c r="AF5" s="165">
        <f>F13</f>
        <v>0</v>
      </c>
      <c r="AG5" s="166">
        <f>H14</f>
        <v>0</v>
      </c>
      <c r="AH5" s="167" t="s">
        <v>10</v>
      </c>
      <c r="AI5" s="168">
        <f>F14</f>
        <v>0</v>
      </c>
      <c r="AJ5" s="163">
        <f>H15</f>
        <v>0</v>
      </c>
      <c r="AK5" s="164" t="s">
        <v>10</v>
      </c>
      <c r="AL5" s="169">
        <f>F15</f>
        <v>0</v>
      </c>
      <c r="AM5" s="163">
        <f>H16</f>
        <v>0</v>
      </c>
      <c r="AN5" s="164" t="s">
        <v>10</v>
      </c>
      <c r="AO5" s="165">
        <f>F16</f>
        <v>0</v>
      </c>
      <c r="AP5" s="147">
        <f>H17</f>
        <v>0</v>
      </c>
      <c r="AQ5" s="26" t="s">
        <v>10</v>
      </c>
      <c r="AR5" s="27">
        <f>F17</f>
        <v>0</v>
      </c>
      <c r="AS5" s="25">
        <f>H18</f>
        <v>0</v>
      </c>
      <c r="AT5" s="26" t="s">
        <v>10</v>
      </c>
      <c r="AU5" s="27">
        <f>F18</f>
        <v>0</v>
      </c>
      <c r="AV5" s="22">
        <f>H19</f>
        <v>0</v>
      </c>
      <c r="AW5" s="29" t="s">
        <v>10</v>
      </c>
      <c r="AX5" s="24">
        <f>F19</f>
        <v>0</v>
      </c>
      <c r="AY5" s="28">
        <f>H20</f>
        <v>0</v>
      </c>
      <c r="AZ5" s="29" t="s">
        <v>10</v>
      </c>
      <c r="BA5" s="24">
        <f>F20</f>
        <v>0</v>
      </c>
      <c r="BB5" s="28">
        <f>H21</f>
        <v>0</v>
      </c>
      <c r="BC5" s="29" t="s">
        <v>10</v>
      </c>
      <c r="BD5" s="24">
        <f>F21</f>
        <v>0</v>
      </c>
      <c r="BE5" s="28">
        <f>H22</f>
        <v>0</v>
      </c>
      <c r="BF5" s="29" t="s">
        <v>10</v>
      </c>
      <c r="BG5" s="24">
        <f>F22</f>
        <v>0</v>
      </c>
      <c r="BH5" s="28">
        <f>H23</f>
        <v>0</v>
      </c>
      <c r="BI5" s="29" t="s">
        <v>10</v>
      </c>
      <c r="BJ5" s="24">
        <f>F23</f>
        <v>0</v>
      </c>
      <c r="BK5" s="22">
        <f>H24</f>
        <v>0</v>
      </c>
      <c r="BL5" s="29" t="s">
        <v>10</v>
      </c>
      <c r="BM5" s="30">
        <f>F24</f>
        <v>0</v>
      </c>
      <c r="BN5" s="22">
        <f>H25</f>
        <v>0</v>
      </c>
      <c r="BO5" s="29" t="s">
        <v>10</v>
      </c>
      <c r="BP5" s="24">
        <f>F25</f>
        <v>0</v>
      </c>
      <c r="BQ5" s="22">
        <f>H26</f>
        <v>0</v>
      </c>
      <c r="BR5" s="29" t="s">
        <v>10</v>
      </c>
      <c r="BS5" s="24">
        <f>F26</f>
        <v>0</v>
      </c>
      <c r="BT5" s="28">
        <f>H27</f>
        <v>0</v>
      </c>
      <c r="BU5" s="29" t="s">
        <v>10</v>
      </c>
      <c r="BV5" s="24">
        <f>F27</f>
        <v>0</v>
      </c>
      <c r="BW5" s="28">
        <f>H28</f>
        <v>0</v>
      </c>
      <c r="BX5" s="29" t="s">
        <v>10</v>
      </c>
      <c r="BY5" s="24">
        <f>F28</f>
        <v>0</v>
      </c>
      <c r="BZ5" s="28">
        <f>H29</f>
        <v>0</v>
      </c>
      <c r="CA5" s="29" t="s">
        <v>10</v>
      </c>
      <c r="CB5" s="24">
        <f>F29</f>
        <v>0</v>
      </c>
      <c r="CC5" s="28">
        <f>H30</f>
        <v>0</v>
      </c>
      <c r="CD5" s="29" t="s">
        <v>10</v>
      </c>
      <c r="CE5" s="24">
        <f>F30</f>
        <v>0</v>
      </c>
      <c r="CF5" s="28">
        <f>H31</f>
        <v>0</v>
      </c>
      <c r="CG5" s="29" t="s">
        <v>10</v>
      </c>
      <c r="CH5" s="24">
        <f>F31</f>
        <v>0</v>
      </c>
      <c r="CI5" s="28">
        <f>H32</f>
        <v>0</v>
      </c>
      <c r="CJ5" s="29" t="s">
        <v>10</v>
      </c>
      <c r="CK5" s="24">
        <f>F32</f>
        <v>0</v>
      </c>
      <c r="CL5" s="28">
        <f>H33</f>
        <v>0</v>
      </c>
      <c r="CM5" s="29" t="s">
        <v>10</v>
      </c>
      <c r="CN5" s="24">
        <f>F33</f>
        <v>0</v>
      </c>
      <c r="CO5" s="170">
        <f t="shared" si="0"/>
        <v>0</v>
      </c>
      <c r="CP5" s="32">
        <f>SUM(C5,I5,L5,O5,R5,U5,X5,AA5,AD5,AG5,AJ5,AM5,AP5,CL5,AS5,AV5,AY5,BB5,BE5,BH5,BK5,BN5,BQ5,BT5,BW5,BZ5,CC5,CF5,CI5)</f>
        <v>0</v>
      </c>
      <c r="CQ5" s="33" t="s">
        <v>10</v>
      </c>
      <c r="CR5" s="34">
        <f>SUM(E5,K5,N5,Q5,T5,W5,Z5,AC5,AF5,AI5,AL5,AO5,AR5,CN5,AU5,AX5,BA5,BD5,BG5,BJ5,BM5,BP5,BS5,BV5,BY5,CB5,CE5,CH5,CK5)</f>
        <v>0</v>
      </c>
      <c r="CS5" s="152">
        <f t="shared" si="1"/>
        <v>0</v>
      </c>
      <c r="CT5" s="153">
        <f>IF(poznámky!K1=2,poznámky!A19)+IF(poznámky!K2=2,poznámky!A20)+IF(poznámky!K3=2,poznámky!A21)+IF(poznámky!K4=2,poznámky!A22)+IF(poznámky!K5=2,poznámky!A23)+IF(poznámky!K6=2,poznámky!A24)+IF(poznámky!K7=2,poznámky!A25)+IF(poznámky!K8=2,poznámky!A26)+IF(poznámky!K9=2,poznámky!A27)+IF(poznámky!K10=2,poznámky!A28)+IF(poznámky!K11=2,poznámky!A29)+IF(poznámky!K12=2,poznámky!A30)+IF(poznámky!K13=2,poznámky!A31)+IF(poznámky!K14=2,poznámky!A32)+IF(poznámky!K15=2,poznámky!A33)+IF(poznámky!K16=2,poznámky!A34)+IF(poznámky!K17=2,poznámky!A35)+IF(poznámky!K18=2,poznámky!A36)+IF(poznámky!K19=2,poznámky!A37)+IF(poznámky!K20=2,poznámky!A38)+IF(poznámky!K21=2,poznámky!A39)+IF(poznámky!K22=2,poznámky!A40)+IF(poznámky!K23=2,poznámky!A41)+IF(poznámky!K24=2,poznámky!A42)+IF(poznámky!K25=2,poznámky!A43)+IF(poznámky!K26=2,poznámky!A44)+IF(poznámky!K27=2,poznámky!A45)+IF(poznámky!K28=2,poznámky!A46)+IF(poznámky!K29=2,poznámky!A47)+IF(poznámky!K30=2,poznámky!A48)</f>
        <v>11</v>
      </c>
      <c r="CU5" s="37" t="s">
        <v>11</v>
      </c>
      <c r="CV5" s="38" t="str">
        <f t="shared" si="2"/>
        <v>Lucka Ch.</v>
      </c>
      <c r="CW5" s="154">
        <f>SUM('1_ kolo'!CO5,'2_ kolo'!CO5)</f>
        <v>2</v>
      </c>
      <c r="CX5" s="155">
        <f>SUM('1_ kolo'!CP5,'2_ kolo'!CP5)</f>
        <v>15</v>
      </c>
      <c r="CY5" s="156" t="s">
        <v>10</v>
      </c>
      <c r="CZ5" s="157">
        <f>SUM('1_ kolo'!CR5,'2_ kolo'!CR5)</f>
        <v>300</v>
      </c>
      <c r="DA5" s="158">
        <f t="shared" si="3"/>
        <v>-285</v>
      </c>
      <c r="DB5" s="159">
        <f>IF(poznámky!S1=2,poznámky!A19)+IF(poznámky!S2=2,poznámky!A20)+IF(poznámky!S3=2,poznámky!A21)+IF(poznámky!S4=2,poznámky!A22)+IF(poznámky!S5=2,poznámky!A23)+IF(poznámky!S6=2,poznámky!A24)+IF(poznámky!S7=2,poznámky!A25)+IF(poznámky!S8=2,poznámky!A26)+IF(poznámky!S9=2,poznámky!A27)+IF(poznámky!S10=2,poznámky!A28)+IF(poznámky!S11=2,poznámky!A29)+IF(poznámky!S12=2,poznámky!A30)+IF(poznámky!S13=2,poznámky!A31)+IF(poznámky!S14=2,poznámky!A32)+IF(poznámky!S15=2,poznámky!A33)+IF(poznámky!S16=2,poznámky!A34)+IF(poznámky!S17=2,poznámky!A35)+IF(poznámky!S18=2,poznámky!A36)+IF(poznámky!S19=2,poznámky!A37)+IF(poznámky!S20=2,poznámky!A38)+IF(poznámky!S21=2,poznámky!A39)+IF(poznámky!S22=2,poznámky!A40)+IF(poznámky!S23=2,poznámky!A41)+IF(poznámky!S24=2,poznámky!A42)+IF(poznámky!S25=2,poznámky!A43)+IF(poznámky!S26=2,poznámky!A44)+IF(poznámky!S27=2,poznámky!A45)+IF(poznámky!S28=2,poznámky!A46)+IF(poznámky!S29=2,poznámky!A47)+IF(poznámky!S30=2,poznámky!A48)</f>
        <v>14</v>
      </c>
      <c r="DC5" s="160" t="s">
        <v>11</v>
      </c>
      <c r="DD5" s="161" t="str">
        <f t="shared" si="4"/>
        <v>Lucka Ch.</v>
      </c>
      <c r="DE5" s="43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+IF(AV5&gt;AX5,2,"0")+IF(AV5=AX5,1)*IF(AV5+AX5=0,0,1)+IF(AY5&gt;BA5,2,"0")+IF(AY5=BA5,1)*IF(AY5+BA5=0,0,1)+IF(BB5&gt;BD5,2,"0")+IF(BB5=BD5,1)*IF(BB5+BD5=0,0,1)</f>
        <v>0</v>
      </c>
      <c r="DF5" s="462"/>
    </row>
    <row r="6" spans="1:110" ht="19.5" customHeight="1" x14ac:dyDescent="0.2">
      <c r="A6" s="145">
        <v>3</v>
      </c>
      <c r="B6" s="146" t="str">
        <f>'1_ kolo'!B6</f>
        <v>Honza T.</v>
      </c>
      <c r="C6" s="44">
        <v>6</v>
      </c>
      <c r="D6" s="171" t="s">
        <v>10</v>
      </c>
      <c r="E6" s="46">
        <v>23</v>
      </c>
      <c r="F6" s="163"/>
      <c r="G6" s="164" t="s">
        <v>10</v>
      </c>
      <c r="H6" s="165"/>
      <c r="I6" s="477"/>
      <c r="J6" s="445"/>
      <c r="K6" s="446"/>
      <c r="L6" s="163">
        <f>K7</f>
        <v>0</v>
      </c>
      <c r="M6" s="164" t="s">
        <v>10</v>
      </c>
      <c r="N6" s="165">
        <f>I7</f>
        <v>0</v>
      </c>
      <c r="O6" s="148">
        <f>K8</f>
        <v>19</v>
      </c>
      <c r="P6" s="149" t="s">
        <v>10</v>
      </c>
      <c r="Q6" s="150">
        <f>I8</f>
        <v>17</v>
      </c>
      <c r="R6" s="148">
        <f>K9</f>
        <v>18</v>
      </c>
      <c r="S6" s="149" t="s">
        <v>10</v>
      </c>
      <c r="T6" s="150">
        <f>I9</f>
        <v>20</v>
      </c>
      <c r="U6" s="148">
        <f>K10</f>
        <v>24</v>
      </c>
      <c r="V6" s="149" t="s">
        <v>10</v>
      </c>
      <c r="W6" s="150">
        <f>I10</f>
        <v>8</v>
      </c>
      <c r="X6" s="163">
        <f>K11</f>
        <v>0</v>
      </c>
      <c r="Y6" s="164" t="s">
        <v>10</v>
      </c>
      <c r="Z6" s="165">
        <f>I11</f>
        <v>0</v>
      </c>
      <c r="AA6" s="148">
        <f>K12</f>
        <v>25</v>
      </c>
      <c r="AB6" s="149" t="s">
        <v>10</v>
      </c>
      <c r="AC6" s="150">
        <f>I12</f>
        <v>14</v>
      </c>
      <c r="AD6" s="148">
        <f>K13</f>
        <v>25</v>
      </c>
      <c r="AE6" s="149" t="s">
        <v>10</v>
      </c>
      <c r="AF6" s="150">
        <f>I13</f>
        <v>6</v>
      </c>
      <c r="AG6" s="166">
        <f>K14</f>
        <v>0</v>
      </c>
      <c r="AH6" s="167" t="s">
        <v>10</v>
      </c>
      <c r="AI6" s="168">
        <f>I14</f>
        <v>0</v>
      </c>
      <c r="AJ6" s="148">
        <f>K15</f>
        <v>25</v>
      </c>
      <c r="AK6" s="149" t="s">
        <v>10</v>
      </c>
      <c r="AL6" s="172">
        <f>I15</f>
        <v>1</v>
      </c>
      <c r="AM6" s="148">
        <f>K16</f>
        <v>4</v>
      </c>
      <c r="AN6" s="149" t="s">
        <v>10</v>
      </c>
      <c r="AO6" s="150">
        <f>I16</f>
        <v>23</v>
      </c>
      <c r="AP6" s="147">
        <f>K17</f>
        <v>0</v>
      </c>
      <c r="AQ6" s="26" t="s">
        <v>10</v>
      </c>
      <c r="AR6" s="27">
        <f>I17</f>
        <v>0</v>
      </c>
      <c r="AS6" s="21">
        <f>K18</f>
        <v>25</v>
      </c>
      <c r="AT6" s="151" t="s">
        <v>10</v>
      </c>
      <c r="AU6" s="16">
        <f>I18</f>
        <v>0</v>
      </c>
      <c r="AV6" s="22">
        <f>K19</f>
        <v>0</v>
      </c>
      <c r="AW6" s="29" t="s">
        <v>10</v>
      </c>
      <c r="AX6" s="24">
        <f>I19</f>
        <v>0</v>
      </c>
      <c r="AY6" s="28">
        <f>K20</f>
        <v>0</v>
      </c>
      <c r="AZ6" s="29" t="s">
        <v>10</v>
      </c>
      <c r="BA6" s="24">
        <f>I20</f>
        <v>0</v>
      </c>
      <c r="BB6" s="28">
        <f>K21</f>
        <v>0</v>
      </c>
      <c r="BC6" s="29" t="s">
        <v>10</v>
      </c>
      <c r="BD6" s="24">
        <f>I21</f>
        <v>0</v>
      </c>
      <c r="BE6" s="28">
        <f>K22</f>
        <v>0</v>
      </c>
      <c r="BF6" s="29" t="s">
        <v>10</v>
      </c>
      <c r="BG6" s="24">
        <f>I22</f>
        <v>0</v>
      </c>
      <c r="BH6" s="28">
        <f>K23</f>
        <v>0</v>
      </c>
      <c r="BI6" s="29" t="s">
        <v>10</v>
      </c>
      <c r="BJ6" s="24">
        <f>I23</f>
        <v>0</v>
      </c>
      <c r="BK6" s="22">
        <f>K24</f>
        <v>0</v>
      </c>
      <c r="BL6" s="29" t="s">
        <v>10</v>
      </c>
      <c r="BM6" s="24">
        <f>I24</f>
        <v>0</v>
      </c>
      <c r="BN6" s="22">
        <f>K25</f>
        <v>0</v>
      </c>
      <c r="BO6" s="29" t="s">
        <v>10</v>
      </c>
      <c r="BP6" s="30">
        <f>I25</f>
        <v>0</v>
      </c>
      <c r="BQ6" s="22">
        <f>K26</f>
        <v>0</v>
      </c>
      <c r="BR6" s="29" t="s">
        <v>10</v>
      </c>
      <c r="BS6" s="24">
        <f>I26</f>
        <v>0</v>
      </c>
      <c r="BT6" s="22">
        <f>K27</f>
        <v>0</v>
      </c>
      <c r="BU6" s="29" t="s">
        <v>10</v>
      </c>
      <c r="BV6" s="24">
        <f>I27</f>
        <v>0</v>
      </c>
      <c r="BW6" s="28">
        <f>K28</f>
        <v>0</v>
      </c>
      <c r="BX6" s="29" t="s">
        <v>10</v>
      </c>
      <c r="BY6" s="24">
        <f>I28</f>
        <v>0</v>
      </c>
      <c r="BZ6" s="28">
        <f>K29</f>
        <v>0</v>
      </c>
      <c r="CA6" s="29" t="s">
        <v>10</v>
      </c>
      <c r="CB6" s="24">
        <f>I29</f>
        <v>0</v>
      </c>
      <c r="CC6" s="28">
        <f>K30</f>
        <v>0</v>
      </c>
      <c r="CD6" s="29" t="s">
        <v>10</v>
      </c>
      <c r="CE6" s="24">
        <f>I30</f>
        <v>0</v>
      </c>
      <c r="CF6" s="28">
        <f>K31</f>
        <v>0</v>
      </c>
      <c r="CG6" s="29" t="s">
        <v>10</v>
      </c>
      <c r="CH6" s="24">
        <f>I31</f>
        <v>0</v>
      </c>
      <c r="CI6" s="28">
        <f>K32</f>
        <v>0</v>
      </c>
      <c r="CJ6" s="29" t="s">
        <v>10</v>
      </c>
      <c r="CK6" s="24">
        <f>I32</f>
        <v>0</v>
      </c>
      <c r="CL6" s="28">
        <f>K33</f>
        <v>0</v>
      </c>
      <c r="CM6" s="29" t="s">
        <v>10</v>
      </c>
      <c r="CN6" s="24">
        <f>I33</f>
        <v>0</v>
      </c>
      <c r="CO6" s="31">
        <f t="shared" si="0"/>
        <v>12</v>
      </c>
      <c r="CP6" s="32">
        <f>SUM(C6,F6,L6,O6,R6,U6,X6,AA6,AD6,AG6,AJ6,AM6,AP6,CL6,AS6,AV6,AY6,BB6,BE6,BH6,BK6,BN6,BQ6,BT6,BW6,BZ6,CC6,CF6,CI6)</f>
        <v>171</v>
      </c>
      <c r="CQ6" s="33" t="s">
        <v>10</v>
      </c>
      <c r="CR6" s="34">
        <f>SUM(E6,H6,N6,Q6,T6,W6,Z6,AC6,AF6,AI6,AL6,AO6,AR6,CN6,AU6,AX6,BA6,BD6,BG6,BJ6,BM6,BP6,BS6,BV6,BY6,CB6,CE6,CH6,CK6)</f>
        <v>112</v>
      </c>
      <c r="CS6" s="152">
        <f t="shared" si="1"/>
        <v>59</v>
      </c>
      <c r="CT6" s="153">
        <f>IF(poznámky!K1=3,poznámky!A19)+IF(poznámky!K2=3,poznámky!A20)+IF(poznámky!K3=3,poznámky!A21)+IF(poznámky!K4=3,poznámky!A22)+IF(poznámky!K5=3,poznámky!A23)+IF(poznámky!K6=3,poznámky!A24)+IF(poznámky!K7=3,poznámky!A25)+IF(poznámky!K8=3,poznámky!A26)+IF(poznámky!K9=3,poznámky!A27)+IF(poznámky!K10=3,poznámky!A28)+IF(poznámky!K11=3,poznámky!A29)+IF(poznámky!K12=3,poznámky!A30)+IF(poznámky!K13=3,poznámky!A31)+IF(poznámky!K14=3,poznámky!A32)+IF(poznámky!K15=3,poznámky!A33)+IF(poznámky!K16=3,poznámky!A34)+IF(poznámky!K17=3,poznámky!A35)+IF(poznámky!K18=3,poznámky!A36)+IF(poznámky!K19=3,poznámky!A37)+IF(poznámky!K20=3,poznámky!A38)+IF(poznámky!K21=3,poznámky!A39)+IF(poznámky!K22=3,poznámky!A40)+IF(poznámky!K23=3,poznámky!A41)+IF(poznámky!K24=3,poznámky!A42)+IF(poznámky!K25=3,poznámky!A43)+IF(poznámky!K26=3,poznámky!A44)+IF(poznámky!K27=3,poznámky!A45)+IF(poznámky!K28=3,poznámky!A46)+IF(poznámky!K29=3,poznámky!A47)+IF(poznámky!K30=3,poznámky!A48)</f>
        <v>4</v>
      </c>
      <c r="CU6" s="37" t="s">
        <v>11</v>
      </c>
      <c r="CV6" s="38" t="str">
        <f t="shared" si="2"/>
        <v>Honza T.</v>
      </c>
      <c r="CW6" s="173">
        <f>SUM('1_ kolo'!CO6,'2_ kolo'!CO6)</f>
        <v>29</v>
      </c>
      <c r="CX6" s="155">
        <f>SUM('1_ kolo'!CP6,'2_ kolo'!CP6)</f>
        <v>402</v>
      </c>
      <c r="CY6" s="156" t="s">
        <v>10</v>
      </c>
      <c r="CZ6" s="157">
        <f>SUM('1_ kolo'!CR6,'2_ kolo'!CR6)</f>
        <v>265</v>
      </c>
      <c r="DA6" s="158">
        <f t="shared" si="3"/>
        <v>137</v>
      </c>
      <c r="DB6" s="159">
        <f>IF(poznámky!S1=3,poznámky!A19)+IF(poznámky!S2=3,poznámky!A20)+IF(poznámky!S3=3,poznámky!A21)+IF(poznámky!S4=3,poznámky!A22)+IF(poznámky!S5=3,poznámky!A23)+IF(poznámky!S6=3,poznámky!A24)+IF(poznámky!S7=3,poznámky!A25)+IF(poznámky!S8=3,poznámky!A26)+IF(poznámky!S9=3,poznámky!A27)+IF(poznámky!S10=3,poznámky!A28)+IF(poznámky!S11=3,poznámky!A29)+IF(poznámky!S12=3,poznámky!A30)+IF(poznámky!S13=3,poznámky!A31)+IF(poznámky!S14=3,poznámky!A32)+IF(poznámky!S15=3,poznámky!A33)+IF(poznámky!S16=3,poznámky!A34)+IF(poznámky!S17=3,poznámky!A35)+IF(poznámky!S18=3,poznámky!A36)+IF(poznámky!S19=3,poznámky!A37)+IF(poznámky!S20=3,poznámky!A38)+IF(poznámky!S21=3,poznámky!A39)+IF(poznámky!S22=3,poznámky!A40)+IF(poznámky!S23=3,poznámky!A41)+IF(poznámky!S24=3,poznámky!A42)+IF(poznámky!S25=3,poznámky!A43)+IF(poznámky!S26=3,poznámky!A44)+IF(poznámky!S27=3,poznámky!A45)+IF(poznámky!S28=3,poznámky!A46)+IF(poznámky!S29=3,poznámky!A47)+IF(poznámky!S30=3,poznámky!A48)</f>
        <v>4</v>
      </c>
      <c r="DC6" s="160" t="s">
        <v>11</v>
      </c>
      <c r="DD6" s="161" t="str">
        <f t="shared" si="4"/>
        <v>Honza T.</v>
      </c>
      <c r="DE6" s="43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+IF(AV6&gt;AX6,2,"0")+IF(AV6=AX6,1)*IF(AV6+AX6=0,0,1)+IF(AY6&gt;BA6,2,"0")+IF(AY6=BA6,1)*IF(AY6+BA6=0,0,1)+IF(BB6&gt;BD6,2,"0")+IF(BB6=BD6,1)*IF(BB6+BD6=0,0,1)</f>
        <v>12</v>
      </c>
      <c r="DF6" s="462"/>
    </row>
    <row r="7" spans="1:110" ht="19.5" customHeight="1" x14ac:dyDescent="0.2">
      <c r="A7" s="145">
        <v>4</v>
      </c>
      <c r="B7" s="162" t="str">
        <f>'1_ kolo'!B7</f>
        <v>Jirka J.</v>
      </c>
      <c r="C7" s="163"/>
      <c r="D7" s="164" t="s">
        <v>10</v>
      </c>
      <c r="E7" s="165"/>
      <c r="F7" s="163"/>
      <c r="G7" s="164" t="s">
        <v>10</v>
      </c>
      <c r="H7" s="165"/>
      <c r="I7" s="163"/>
      <c r="J7" s="164" t="s">
        <v>10</v>
      </c>
      <c r="K7" s="165"/>
      <c r="L7" s="478"/>
      <c r="M7" s="445"/>
      <c r="N7" s="446"/>
      <c r="O7" s="163">
        <f>N8</f>
        <v>0</v>
      </c>
      <c r="P7" s="164" t="s">
        <v>10</v>
      </c>
      <c r="Q7" s="165">
        <f>L8</f>
        <v>0</v>
      </c>
      <c r="R7" s="163">
        <f>N9</f>
        <v>0</v>
      </c>
      <c r="S7" s="164" t="s">
        <v>10</v>
      </c>
      <c r="T7" s="165">
        <f>L9</f>
        <v>0</v>
      </c>
      <c r="U7" s="163">
        <f>N10</f>
        <v>0</v>
      </c>
      <c r="V7" s="164" t="s">
        <v>10</v>
      </c>
      <c r="W7" s="165">
        <f>L10</f>
        <v>0</v>
      </c>
      <c r="X7" s="163">
        <f>N11</f>
        <v>0</v>
      </c>
      <c r="Y7" s="164" t="s">
        <v>10</v>
      </c>
      <c r="Z7" s="165">
        <f>L11</f>
        <v>0</v>
      </c>
      <c r="AA7" s="163">
        <f>N12</f>
        <v>0</v>
      </c>
      <c r="AB7" s="164" t="s">
        <v>10</v>
      </c>
      <c r="AC7" s="165">
        <f>L12</f>
        <v>0</v>
      </c>
      <c r="AD7" s="163">
        <f>N13</f>
        <v>0</v>
      </c>
      <c r="AE7" s="164" t="s">
        <v>10</v>
      </c>
      <c r="AF7" s="165">
        <f>L13</f>
        <v>0</v>
      </c>
      <c r="AG7" s="166">
        <f>N14</f>
        <v>0</v>
      </c>
      <c r="AH7" s="167" t="s">
        <v>10</v>
      </c>
      <c r="AI7" s="168">
        <f>L14</f>
        <v>0</v>
      </c>
      <c r="AJ7" s="163">
        <f>N15</f>
        <v>0</v>
      </c>
      <c r="AK7" s="164" t="s">
        <v>10</v>
      </c>
      <c r="AL7" s="169">
        <f>L15</f>
        <v>0</v>
      </c>
      <c r="AM7" s="163">
        <f>N16</f>
        <v>0</v>
      </c>
      <c r="AN7" s="164" t="s">
        <v>10</v>
      </c>
      <c r="AO7" s="165">
        <f>L16</f>
        <v>0</v>
      </c>
      <c r="AP7" s="147">
        <f>N17</f>
        <v>0</v>
      </c>
      <c r="AQ7" s="26" t="s">
        <v>10</v>
      </c>
      <c r="AR7" s="27">
        <f>L17</f>
        <v>0</v>
      </c>
      <c r="AS7" s="25">
        <f>N18</f>
        <v>0</v>
      </c>
      <c r="AT7" s="26" t="s">
        <v>10</v>
      </c>
      <c r="AU7" s="27">
        <f>L18</f>
        <v>0</v>
      </c>
      <c r="AV7" s="22">
        <f>N19</f>
        <v>0</v>
      </c>
      <c r="AW7" s="29" t="s">
        <v>10</v>
      </c>
      <c r="AX7" s="24">
        <f>L19</f>
        <v>0</v>
      </c>
      <c r="AY7" s="28">
        <f>N20</f>
        <v>0</v>
      </c>
      <c r="AZ7" s="29" t="s">
        <v>10</v>
      </c>
      <c r="BA7" s="24">
        <f>L20</f>
        <v>0</v>
      </c>
      <c r="BB7" s="28">
        <f>N21</f>
        <v>0</v>
      </c>
      <c r="BC7" s="29" t="s">
        <v>10</v>
      </c>
      <c r="BD7" s="24">
        <f>L21</f>
        <v>0</v>
      </c>
      <c r="BE7" s="28">
        <f>N22</f>
        <v>0</v>
      </c>
      <c r="BF7" s="29" t="s">
        <v>10</v>
      </c>
      <c r="BG7" s="24">
        <f>L22</f>
        <v>0</v>
      </c>
      <c r="BH7" s="28">
        <f>N23</f>
        <v>0</v>
      </c>
      <c r="BI7" s="29" t="s">
        <v>10</v>
      </c>
      <c r="BJ7" s="24">
        <f>L23</f>
        <v>0</v>
      </c>
      <c r="BK7" s="22">
        <f>N24</f>
        <v>0</v>
      </c>
      <c r="BL7" s="29" t="s">
        <v>10</v>
      </c>
      <c r="BM7" s="24">
        <f>L24</f>
        <v>0</v>
      </c>
      <c r="BN7" s="22">
        <f>N25</f>
        <v>0</v>
      </c>
      <c r="BO7" s="29" t="s">
        <v>10</v>
      </c>
      <c r="BP7" s="24">
        <f>L25</f>
        <v>0</v>
      </c>
      <c r="BQ7" s="22">
        <f>N26</f>
        <v>0</v>
      </c>
      <c r="BR7" s="29" t="s">
        <v>10</v>
      </c>
      <c r="BS7" s="30">
        <f>L26</f>
        <v>0</v>
      </c>
      <c r="BT7" s="22">
        <f>N27</f>
        <v>0</v>
      </c>
      <c r="BU7" s="29" t="s">
        <v>10</v>
      </c>
      <c r="BV7" s="24">
        <f>L27</f>
        <v>0</v>
      </c>
      <c r="BW7" s="22">
        <f>N28</f>
        <v>0</v>
      </c>
      <c r="BX7" s="29" t="s">
        <v>10</v>
      </c>
      <c r="BY7" s="24">
        <f>L28</f>
        <v>0</v>
      </c>
      <c r="BZ7" s="28">
        <f>N29</f>
        <v>0</v>
      </c>
      <c r="CA7" s="29" t="s">
        <v>10</v>
      </c>
      <c r="CB7" s="24">
        <f>L29</f>
        <v>0</v>
      </c>
      <c r="CC7" s="28">
        <f>N30</f>
        <v>0</v>
      </c>
      <c r="CD7" s="29" t="s">
        <v>10</v>
      </c>
      <c r="CE7" s="24">
        <f>L30</f>
        <v>0</v>
      </c>
      <c r="CF7" s="28">
        <f>N31</f>
        <v>0</v>
      </c>
      <c r="CG7" s="29" t="s">
        <v>10</v>
      </c>
      <c r="CH7" s="24">
        <f>L31</f>
        <v>0</v>
      </c>
      <c r="CI7" s="28">
        <f>N32</f>
        <v>0</v>
      </c>
      <c r="CJ7" s="29" t="s">
        <v>10</v>
      </c>
      <c r="CK7" s="24">
        <f>L32</f>
        <v>0</v>
      </c>
      <c r="CL7" s="28">
        <f>N33</f>
        <v>0</v>
      </c>
      <c r="CM7" s="29" t="s">
        <v>10</v>
      </c>
      <c r="CN7" s="24">
        <f>L33</f>
        <v>0</v>
      </c>
      <c r="CO7" s="170">
        <f t="shared" si="0"/>
        <v>0</v>
      </c>
      <c r="CP7" s="32">
        <f>SUM(C7,F7,I7,O7,R7,U7,X7,AA7,AD7,AG7,AJ7,AM7,AP7,CL7,AS7,AV7,AY7,BB7,BE7,BH7,BK7,BN7,BQ7,BT7,BW7,BZ7,CC7,CF7,CI7)</f>
        <v>0</v>
      </c>
      <c r="CQ7" s="33" t="s">
        <v>10</v>
      </c>
      <c r="CR7" s="34">
        <f>SUM(E7,H7,K7,Q7,T7,W7,Z7,AC7,AF7,AI7,AL7,AO7,AR7,CN7,AU7,AX7,BA7,BD7,BG7,BJ7,BM7,BP7,BS7,BV7,BY7,CB7,CE7,CH7,CK7)</f>
        <v>0</v>
      </c>
      <c r="CS7" s="152">
        <f t="shared" si="1"/>
        <v>0</v>
      </c>
      <c r="CT7" s="153">
        <f>IF(poznámky!K1=4,poznámky!A19)+IF(poznámky!K2=4,poznámky!A20)+IF(poznámky!K3=4,poznámky!A21)+IF(poznámky!K4=4,poznámky!A22)+IF(poznámky!K5=4,poznámky!A23)+IF(poznámky!K6=4,poznámky!A24)+IF(poznámky!K7=4,poznámky!A25)+IF(poznámky!K8=4,poznámky!A26)+IF(poznámky!K9=4,poznámky!A27)+IF(poznámky!K10=4,poznámky!A28)+IF(poznámky!K11=4,poznámky!A29)+IF(poznámky!K12=4,poznámky!A30)+IF(poznámky!K13=4,poznámky!A31)+IF(poznámky!K14=4,poznámky!A32)+IF(poznámky!K15=4,poznámky!A33)+IF(poznámky!K16=4,poznámky!A34)+IF(poznámky!K17=4,poznámky!A35)+IF(poznámky!K18=4,poznámky!A36)+IF(poznámky!K19=4,poznámky!A37)+IF(poznámky!K20=4,poznámky!A38)+IF(poznámky!K21=4,poznámky!A39)+IF(poznámky!K22=4,poznámky!A40)+IF(poznámky!K23=4,poznámky!A41)+IF(poznámky!K24=4,poznámky!A42)+IF(poznámky!K25=4,poznámky!A43)+IF(poznámky!K26=4,poznámky!A44)+IF(poznámky!K27=4,poznámky!A45)+IF(poznámky!K28=4,poznámky!A46)+IF(poznámky!K29=4,poznámky!A47)+IF(poznámky!K30=4,poznámky!A48)</f>
        <v>12</v>
      </c>
      <c r="CU7" s="37" t="s">
        <v>11</v>
      </c>
      <c r="CV7" s="38" t="str">
        <f t="shared" si="2"/>
        <v>Jirka J.</v>
      </c>
      <c r="CW7" s="173">
        <f>SUM('1_ kolo'!CO7,'2_ kolo'!CO7)</f>
        <v>20</v>
      </c>
      <c r="CX7" s="155">
        <f>SUM('1_ kolo'!CP7,'2_ kolo'!CP7)</f>
        <v>248</v>
      </c>
      <c r="CY7" s="156" t="s">
        <v>10</v>
      </c>
      <c r="CZ7" s="157">
        <f>SUM('1_ kolo'!CR7,'2_ kolo'!CR7)</f>
        <v>110</v>
      </c>
      <c r="DA7" s="158">
        <f t="shared" si="3"/>
        <v>138</v>
      </c>
      <c r="DB7" s="159">
        <f>IF(poznámky!S1=4,poznámky!A19)+IF(poznámky!S2=4,poznámky!A20)+IF(poznámky!S3=4,poznámky!A21)+IF(poznámky!S4=4,poznámky!A22)+IF(poznámky!S5=4,poznámky!A23)+IF(poznámky!S6=4,poznámky!A24)+IF(poznámky!S7=4,poznámky!A25)+IF(poznámky!S8=4,poznámky!A26)+IF(poznámky!S9=4,poznámky!A27)+IF(poznámky!S10=4,poznámky!A28)+IF(poznámky!S11=4,poznámky!A29)+IF(poznámky!S12=4,poznámky!A30)+IF(poznámky!S13=4,poznámky!A31)+IF(poznámky!S14=4,poznámky!A32)+IF(poznámky!S15=4,poznámky!A33)+IF(poznámky!S16=4,poznámky!A34)+IF(poznámky!S17=4,poznámky!A35)+IF(poznámky!S18=4,poznámky!A36)+IF(poznámky!S19=4,poznámky!A37)+IF(poznámky!S20=4,poznámky!A38)+IF(poznámky!S21=4,poznámky!A39)+IF(poznámky!S22=4,poznámky!A40)+IF(poznámky!S23=4,poznámky!A41)+IF(poznámky!S24=4,poznámky!A42)+IF(poznámky!S25=4,poznámky!A43)+IF(poznámky!S26=4,poznámky!A44)+IF(poznámky!S27=4,poznámky!A45)+IF(poznámky!S28=4,poznámky!A46)+IF(poznámky!S29=4,poznámky!A47)+IF(poznámky!S30=4,poznámky!A48)</f>
        <v>7</v>
      </c>
      <c r="DC7" s="160" t="s">
        <v>11</v>
      </c>
      <c r="DD7" s="161" t="str">
        <f t="shared" si="4"/>
        <v>Jirka J.</v>
      </c>
      <c r="DE7" s="43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+IF(AV7&gt;AX7,2,"0")+IF(AV7=AX7,1)*IF(AV7+AX7=0,0,1)+IF(AY7&gt;BA7,2,"0")+IF(AY7=BA7,1)*IF(AY7+BA7=0,0,1)+IF(BB7&gt;BD7,2,"0")+IF(BB7=BD7,1)*IF(BB7+BD7=0,0,1)</f>
        <v>0</v>
      </c>
      <c r="DF7" s="462"/>
    </row>
    <row r="8" spans="1:110" ht="19.5" customHeight="1" x14ac:dyDescent="0.2">
      <c r="A8" s="145">
        <v>5</v>
      </c>
      <c r="B8" s="146" t="str">
        <f>'1_ kolo'!B8</f>
        <v>Romana K.</v>
      </c>
      <c r="C8" s="44">
        <v>21</v>
      </c>
      <c r="D8" s="171" t="s">
        <v>10</v>
      </c>
      <c r="E8" s="46">
        <v>25</v>
      </c>
      <c r="F8" s="163"/>
      <c r="G8" s="164" t="s">
        <v>10</v>
      </c>
      <c r="H8" s="165"/>
      <c r="I8" s="44">
        <v>17</v>
      </c>
      <c r="J8" s="171" t="s">
        <v>10</v>
      </c>
      <c r="K8" s="46">
        <v>19</v>
      </c>
      <c r="L8" s="163"/>
      <c r="M8" s="164" t="s">
        <v>10</v>
      </c>
      <c r="N8" s="165"/>
      <c r="O8" s="477"/>
      <c r="P8" s="445"/>
      <c r="Q8" s="446"/>
      <c r="R8" s="148">
        <f>Q9</f>
        <v>8</v>
      </c>
      <c r="S8" s="149" t="s">
        <v>10</v>
      </c>
      <c r="T8" s="150">
        <f>O9</f>
        <v>25</v>
      </c>
      <c r="U8" s="148">
        <f>Q10</f>
        <v>10</v>
      </c>
      <c r="V8" s="149" t="s">
        <v>10</v>
      </c>
      <c r="W8" s="150">
        <f>O10</f>
        <v>19</v>
      </c>
      <c r="X8" s="163">
        <f>Q11</f>
        <v>0</v>
      </c>
      <c r="Y8" s="164" t="s">
        <v>10</v>
      </c>
      <c r="Z8" s="165">
        <f>O11</f>
        <v>0</v>
      </c>
      <c r="AA8" s="148">
        <f>Q12</f>
        <v>25</v>
      </c>
      <c r="AB8" s="149" t="s">
        <v>10</v>
      </c>
      <c r="AC8" s="150">
        <f>O12</f>
        <v>6</v>
      </c>
      <c r="AD8" s="148">
        <f>Q13</f>
        <v>25</v>
      </c>
      <c r="AE8" s="149" t="s">
        <v>10</v>
      </c>
      <c r="AF8" s="150">
        <f>O13</f>
        <v>0</v>
      </c>
      <c r="AG8" s="166">
        <f>Q14</f>
        <v>0</v>
      </c>
      <c r="AH8" s="167" t="s">
        <v>10</v>
      </c>
      <c r="AI8" s="168">
        <f>O14</f>
        <v>0</v>
      </c>
      <c r="AJ8" s="148">
        <f>Q15</f>
        <v>25</v>
      </c>
      <c r="AK8" s="149" t="s">
        <v>10</v>
      </c>
      <c r="AL8" s="172">
        <f>O15</f>
        <v>0</v>
      </c>
      <c r="AM8" s="148">
        <f>Q16</f>
        <v>19</v>
      </c>
      <c r="AN8" s="149" t="s">
        <v>10</v>
      </c>
      <c r="AO8" s="150">
        <f>O16</f>
        <v>12</v>
      </c>
      <c r="AP8" s="147">
        <f>Q17</f>
        <v>0</v>
      </c>
      <c r="AQ8" s="26" t="s">
        <v>10</v>
      </c>
      <c r="AR8" s="27">
        <f>O17</f>
        <v>0</v>
      </c>
      <c r="AS8" s="21">
        <f>Q18</f>
        <v>25</v>
      </c>
      <c r="AT8" s="151" t="s">
        <v>10</v>
      </c>
      <c r="AU8" s="16">
        <f>O18</f>
        <v>8</v>
      </c>
      <c r="AV8" s="22">
        <f>Q19</f>
        <v>0</v>
      </c>
      <c r="AW8" s="29" t="s">
        <v>10</v>
      </c>
      <c r="AX8" s="24">
        <f>O19</f>
        <v>0</v>
      </c>
      <c r="AY8" s="28">
        <f>Q20</f>
        <v>0</v>
      </c>
      <c r="AZ8" s="29" t="s">
        <v>10</v>
      </c>
      <c r="BA8" s="24">
        <f>O20</f>
        <v>0</v>
      </c>
      <c r="BB8" s="28">
        <f>Q21</f>
        <v>0</v>
      </c>
      <c r="BC8" s="29" t="s">
        <v>10</v>
      </c>
      <c r="BD8" s="24">
        <f>O21</f>
        <v>0</v>
      </c>
      <c r="BE8" s="28">
        <f>Q22</f>
        <v>0</v>
      </c>
      <c r="BF8" s="29" t="s">
        <v>10</v>
      </c>
      <c r="BG8" s="24">
        <f>O22</f>
        <v>0</v>
      </c>
      <c r="BH8" s="28">
        <f>Q23</f>
        <v>0</v>
      </c>
      <c r="BI8" s="29" t="s">
        <v>10</v>
      </c>
      <c r="BJ8" s="24">
        <f>O23</f>
        <v>0</v>
      </c>
      <c r="BK8" s="22">
        <f>Q24</f>
        <v>0</v>
      </c>
      <c r="BL8" s="29" t="s">
        <v>10</v>
      </c>
      <c r="BM8" s="24">
        <f>O24</f>
        <v>0</v>
      </c>
      <c r="BN8" s="22">
        <f>Q25</f>
        <v>0</v>
      </c>
      <c r="BO8" s="29" t="s">
        <v>10</v>
      </c>
      <c r="BP8" s="24">
        <f>O25</f>
        <v>0</v>
      </c>
      <c r="BQ8" s="22">
        <f>Q26</f>
        <v>0</v>
      </c>
      <c r="BR8" s="29" t="s">
        <v>10</v>
      </c>
      <c r="BS8" s="24">
        <f>O26</f>
        <v>0</v>
      </c>
      <c r="BT8" s="22">
        <f>Q27</f>
        <v>0</v>
      </c>
      <c r="BU8" s="29" t="s">
        <v>10</v>
      </c>
      <c r="BV8" s="30">
        <f>O27</f>
        <v>0</v>
      </c>
      <c r="BW8" s="22">
        <f>Q28</f>
        <v>0</v>
      </c>
      <c r="BX8" s="29" t="s">
        <v>10</v>
      </c>
      <c r="BY8" s="24">
        <f>O28</f>
        <v>0</v>
      </c>
      <c r="BZ8" s="22">
        <f>Q29</f>
        <v>0</v>
      </c>
      <c r="CA8" s="29" t="s">
        <v>10</v>
      </c>
      <c r="CB8" s="24">
        <f>O29</f>
        <v>0</v>
      </c>
      <c r="CC8" s="28">
        <f>Q30</f>
        <v>0</v>
      </c>
      <c r="CD8" s="29" t="s">
        <v>10</v>
      </c>
      <c r="CE8" s="24">
        <f>O30</f>
        <v>0</v>
      </c>
      <c r="CF8" s="28">
        <f>Q31</f>
        <v>0</v>
      </c>
      <c r="CG8" s="29" t="s">
        <v>10</v>
      </c>
      <c r="CH8" s="24">
        <f>O31</f>
        <v>0</v>
      </c>
      <c r="CI8" s="28">
        <f>Q32</f>
        <v>0</v>
      </c>
      <c r="CJ8" s="29" t="s">
        <v>10</v>
      </c>
      <c r="CK8" s="24">
        <f>O32</f>
        <v>0</v>
      </c>
      <c r="CL8" s="28">
        <f>Q33</f>
        <v>0</v>
      </c>
      <c r="CM8" s="29" t="s">
        <v>10</v>
      </c>
      <c r="CN8" s="24">
        <f>O33</f>
        <v>0</v>
      </c>
      <c r="CO8" s="31">
        <f t="shared" si="0"/>
        <v>10</v>
      </c>
      <c r="CP8" s="32">
        <f>SUM(C8,F8,I8,L8,R8,U8,X8,AA8,AD8,AG8,AJ8,AM8,AP8,CL8,AS8,AV8,AY8,BB8,BE8,BH8,BK8,BN8,BQ8,BT8,BW8,BZ8,CC8,CF8,CI8)</f>
        <v>175</v>
      </c>
      <c r="CQ8" s="33" t="s">
        <v>10</v>
      </c>
      <c r="CR8" s="34">
        <f>SUM(E8,H8,K8,N8,T8,W8,Z8,AC8,AF8,AI8,AL8,AO8,AR8,CN8,AU8,AX8,BA8,BD8,BG8,BJ8,BM8,BP8,BS8,BV8,BY8,CB8,CE8,CH8,CK8)</f>
        <v>114</v>
      </c>
      <c r="CS8" s="152">
        <f t="shared" si="1"/>
        <v>61</v>
      </c>
      <c r="CT8" s="153">
        <f>IF(poznámky!K1=5,poznámky!A19)+IF(poznámky!K2=5,poznámky!A20)+IF(poznámky!K3=5,poznámky!A21)+IF(poznámky!K4=5,poznámky!A22)+IF(poznámky!K5=5,poznámky!A23)+IF(poznámky!K6=5,poznámky!A24)+IF(poznámky!K7=5,poznámky!A25)+IF(poznámky!K8=5,poznámky!A26)+IF(poznámky!K9=5,poznámky!A27)+IF(poznámky!K10=5,poznámky!A28)+IF(poznámky!K11=5,poznámky!A29)+IF(poznámky!K12=5,poznámky!A30)+IF(poznámky!K13=5,poznámky!A31)+IF(poznámky!K14=5,poznámky!A32)+IF(poznámky!K15=5,poznámky!A33)+IF(poznámky!K16=5,poznámky!A34)+IF(poznámky!K17=5,poznámky!A35)+IF(poznámky!K18=5,poznámky!A36)+IF(poznámky!K19=5,poznámky!A37)+IF(poznámky!K20=5,poznámky!A38)+IF(poznámky!K21=5,poznámky!A39)+IF(poznámky!K22=5,poznámky!A40)+IF(poznámky!K23=5,poznámky!A41)+IF(poznámky!K24=5,poznámky!A42)+IF(poznámky!K25=5,poznámky!A43)+IF(poznámky!K26=5,poznámky!A44)+IF(poznámky!K27=5,poznámky!A45)+IF(poznámky!K28=5,poznámky!A46)+IF(poznámky!K29=5,poznámky!A47)+IF(poznámky!K30=5,poznámky!A48)</f>
        <v>6</v>
      </c>
      <c r="CU8" s="37" t="s">
        <v>11</v>
      </c>
      <c r="CV8" s="38" t="str">
        <f t="shared" si="2"/>
        <v>Romana K.</v>
      </c>
      <c r="CW8" s="173">
        <f>SUM('1_ kolo'!CO8,'2_ kolo'!CO8)</f>
        <v>26</v>
      </c>
      <c r="CX8" s="155">
        <f>SUM('1_ kolo'!CP8,'2_ kolo'!CP8)</f>
        <v>417</v>
      </c>
      <c r="CY8" s="156" t="s">
        <v>10</v>
      </c>
      <c r="CZ8" s="157">
        <f>SUM('1_ kolo'!CR8,'2_ kolo'!CR8)</f>
        <v>269</v>
      </c>
      <c r="DA8" s="158">
        <f t="shared" si="3"/>
        <v>148</v>
      </c>
      <c r="DB8" s="159">
        <f>IF(poznámky!S1=5,poznámky!A19)+IF(poznámky!S2=5,poznámky!A20)+IF(poznámky!S3=5,poznámky!A21)+IF(poznámky!S4=5,poznámky!A22)+IF(poznámky!S5=5,poznámky!A23)+IF(poznámky!S6=5,poznámky!A24)+IF(poznámky!S7=5,poznámky!A25)+IF(poznámky!S8=5,poznámky!A26)+IF(poznámky!S9=5,poznámky!A27)+IF(poznámky!S10=5,poznámky!A28)+IF(poznámky!S11=5,poznámky!A29)+IF(poznámky!S12=5,poznámky!A30)+IF(poznámky!S13=5,poznámky!A31)+IF(poznámky!S14=5,poznámky!A32)+IF(poznámky!S15=5,poznámky!A33)+IF(poznámky!S16=5,poznámky!A34)+IF(poznámky!S17=5,poznámky!A35)+IF(poznámky!S18=5,poznámky!A36)+IF(poznámky!S19=5,poznámky!A37)+IF(poznámky!S20=5,poznámky!A38)+IF(poznámky!S21=5,poznámky!A39)+IF(poznámky!S22=5,poznámky!A40)+IF(poznámky!S23=5,poznámky!A41)+IF(poznámky!S24=5,poznámky!A42)+IF(poznámky!S25=5,poznámky!A43)+IF(poznámky!S26=5,poznámky!A44)+IF(poznámky!S27=5,poznámky!A45)+IF(poznámky!S28=5,poznámky!A46)+IF(poznámky!S29=5,poznámky!A47)+IF(poznámky!S30=5,poznámky!A48)</f>
        <v>6</v>
      </c>
      <c r="DC8" s="160" t="s">
        <v>11</v>
      </c>
      <c r="DD8" s="161" t="str">
        <f t="shared" si="4"/>
        <v>Romana K.</v>
      </c>
      <c r="DE8" s="43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+IF(AV8&gt;AX8,2,"0")+IF(AV8=AX8,1)*IF(AV8+AX8=0,0,1)+IF(AY8&gt;BA8,2,"0")+IF(AY8=BA8,1)*IF(AY8+BA8=0,0,1)+IF(BB8&gt;BD8,2,"0")+IF(BB8=BD8,1)*IF(BB8+BD8=0,0,1)</f>
        <v>10</v>
      </c>
      <c r="DF8" s="462"/>
    </row>
    <row r="9" spans="1:110" ht="19.5" customHeight="1" x14ac:dyDescent="0.2">
      <c r="A9" s="145">
        <v>6</v>
      </c>
      <c r="B9" s="146" t="str">
        <f>'1_ kolo'!B9</f>
        <v>Tadeáš M.</v>
      </c>
      <c r="C9" s="44">
        <v>21</v>
      </c>
      <c r="D9" s="171" t="s">
        <v>10</v>
      </c>
      <c r="E9" s="46">
        <v>17</v>
      </c>
      <c r="F9" s="163"/>
      <c r="G9" s="164" t="s">
        <v>10</v>
      </c>
      <c r="H9" s="165"/>
      <c r="I9" s="44">
        <v>20</v>
      </c>
      <c r="J9" s="171" t="s">
        <v>10</v>
      </c>
      <c r="K9" s="46">
        <v>18</v>
      </c>
      <c r="L9" s="163"/>
      <c r="M9" s="164" t="s">
        <v>10</v>
      </c>
      <c r="N9" s="165"/>
      <c r="O9" s="44">
        <v>25</v>
      </c>
      <c r="P9" s="171" t="s">
        <v>10</v>
      </c>
      <c r="Q9" s="46">
        <v>8</v>
      </c>
      <c r="R9" s="477"/>
      <c r="S9" s="445"/>
      <c r="T9" s="446"/>
      <c r="U9" s="148">
        <f>T10</f>
        <v>25</v>
      </c>
      <c r="V9" s="149" t="s">
        <v>10</v>
      </c>
      <c r="W9" s="150">
        <f>R10</f>
        <v>9</v>
      </c>
      <c r="X9" s="163">
        <f>T11</f>
        <v>0</v>
      </c>
      <c r="Y9" s="164" t="s">
        <v>10</v>
      </c>
      <c r="Z9" s="165">
        <f>R11</f>
        <v>0</v>
      </c>
      <c r="AA9" s="148">
        <f>T12</f>
        <v>25</v>
      </c>
      <c r="AB9" s="149" t="s">
        <v>10</v>
      </c>
      <c r="AC9" s="150">
        <f>R12</f>
        <v>0</v>
      </c>
      <c r="AD9" s="148">
        <f>T13</f>
        <v>25</v>
      </c>
      <c r="AE9" s="149" t="s">
        <v>10</v>
      </c>
      <c r="AF9" s="150">
        <f>R13</f>
        <v>6</v>
      </c>
      <c r="AG9" s="166">
        <f>T14</f>
        <v>0</v>
      </c>
      <c r="AH9" s="167" t="s">
        <v>10</v>
      </c>
      <c r="AI9" s="168">
        <f>R14</f>
        <v>0</v>
      </c>
      <c r="AJ9" s="148">
        <f>T15</f>
        <v>25</v>
      </c>
      <c r="AK9" s="149" t="s">
        <v>10</v>
      </c>
      <c r="AL9" s="172">
        <f>R15</f>
        <v>0</v>
      </c>
      <c r="AM9" s="148">
        <f>T16</f>
        <v>19</v>
      </c>
      <c r="AN9" s="149" t="s">
        <v>10</v>
      </c>
      <c r="AO9" s="172">
        <f>R16</f>
        <v>10</v>
      </c>
      <c r="AP9" s="147">
        <f>T17</f>
        <v>0</v>
      </c>
      <c r="AQ9" s="26" t="s">
        <v>10</v>
      </c>
      <c r="AR9" s="27">
        <f>R17</f>
        <v>0</v>
      </c>
      <c r="AS9" s="21">
        <f>T18</f>
        <v>25</v>
      </c>
      <c r="AT9" s="151" t="s">
        <v>10</v>
      </c>
      <c r="AU9" s="16">
        <f>R18</f>
        <v>0</v>
      </c>
      <c r="AV9" s="22">
        <f>T19</f>
        <v>0</v>
      </c>
      <c r="AW9" s="29" t="s">
        <v>10</v>
      </c>
      <c r="AX9" s="24">
        <f>R19</f>
        <v>0</v>
      </c>
      <c r="AY9" s="28">
        <f>T20</f>
        <v>0</v>
      </c>
      <c r="AZ9" s="29" t="s">
        <v>10</v>
      </c>
      <c r="BA9" s="24">
        <f>R20</f>
        <v>0</v>
      </c>
      <c r="BB9" s="28">
        <f>T21</f>
        <v>0</v>
      </c>
      <c r="BC9" s="29" t="s">
        <v>10</v>
      </c>
      <c r="BD9" s="24">
        <f>R21</f>
        <v>0</v>
      </c>
      <c r="BE9" s="28">
        <f>T22</f>
        <v>0</v>
      </c>
      <c r="BF9" s="29" t="s">
        <v>10</v>
      </c>
      <c r="BG9" s="24">
        <f>R22</f>
        <v>0</v>
      </c>
      <c r="BH9" s="28">
        <f>T23</f>
        <v>0</v>
      </c>
      <c r="BI9" s="29" t="s">
        <v>10</v>
      </c>
      <c r="BJ9" s="24">
        <f>R23</f>
        <v>0</v>
      </c>
      <c r="BK9" s="22">
        <f>T24</f>
        <v>0</v>
      </c>
      <c r="BL9" s="29" t="s">
        <v>10</v>
      </c>
      <c r="BM9" s="24">
        <f>R24</f>
        <v>0</v>
      </c>
      <c r="BN9" s="22">
        <f>T25</f>
        <v>0</v>
      </c>
      <c r="BO9" s="29" t="s">
        <v>10</v>
      </c>
      <c r="BP9" s="24">
        <f>R25</f>
        <v>0</v>
      </c>
      <c r="BQ9" s="22">
        <f>T26</f>
        <v>0</v>
      </c>
      <c r="BR9" s="29" t="s">
        <v>10</v>
      </c>
      <c r="BS9" s="24">
        <f>R26</f>
        <v>0</v>
      </c>
      <c r="BT9" s="22">
        <f>T27</f>
        <v>0</v>
      </c>
      <c r="BU9" s="29" t="s">
        <v>10</v>
      </c>
      <c r="BV9" s="24">
        <f>R27</f>
        <v>0</v>
      </c>
      <c r="BW9" s="22">
        <f>T28</f>
        <v>0</v>
      </c>
      <c r="BX9" s="29" t="s">
        <v>10</v>
      </c>
      <c r="BY9" s="30">
        <f>R28</f>
        <v>0</v>
      </c>
      <c r="BZ9" s="22">
        <f>T29</f>
        <v>0</v>
      </c>
      <c r="CA9" s="29" t="s">
        <v>10</v>
      </c>
      <c r="CB9" s="24">
        <f>R29</f>
        <v>0</v>
      </c>
      <c r="CC9" s="22">
        <f>T30</f>
        <v>0</v>
      </c>
      <c r="CD9" s="29" t="s">
        <v>10</v>
      </c>
      <c r="CE9" s="24">
        <f>R30</f>
        <v>0</v>
      </c>
      <c r="CF9" s="28">
        <f>T31</f>
        <v>0</v>
      </c>
      <c r="CG9" s="29" t="s">
        <v>10</v>
      </c>
      <c r="CH9" s="24">
        <f>R31</f>
        <v>0</v>
      </c>
      <c r="CI9" s="28">
        <f>T32</f>
        <v>0</v>
      </c>
      <c r="CJ9" s="29" t="s">
        <v>10</v>
      </c>
      <c r="CK9" s="24">
        <f>R32</f>
        <v>0</v>
      </c>
      <c r="CL9" s="28">
        <f>T33</f>
        <v>0</v>
      </c>
      <c r="CM9" s="29" t="s">
        <v>10</v>
      </c>
      <c r="CN9" s="24">
        <f>R33</f>
        <v>0</v>
      </c>
      <c r="CO9" s="31">
        <f t="shared" si="0"/>
        <v>18</v>
      </c>
      <c r="CP9" s="32">
        <f>SUM(C9,F9,I9,L9,O9,U9,X9,AA9,AD9,AG9,AJ9,AM9,AP9,CL9,AS9,AV9,AY9,BB9,BE9,BH9,BK9,BN9,BQ9,BT9,BW9,BZ9,CC9,CF9,CI9)</f>
        <v>210</v>
      </c>
      <c r="CQ9" s="33" t="s">
        <v>10</v>
      </c>
      <c r="CR9" s="34">
        <f>SUM(E9,H9,K9,N9,Q9,W9,Z9,AC9,AF9,AI9,AL9,AO9,AR9,CN9,AU9,AX9,BA9,BD9,BG9,BJ9,BM9,BP9,BS9,BV9,BY9,CB9,CE9,CH9,CK9)</f>
        <v>68</v>
      </c>
      <c r="CS9" s="152">
        <f t="shared" si="1"/>
        <v>142</v>
      </c>
      <c r="CT9" s="153">
        <f>IF(poznámky!K1=6,poznámky!A19)+IF(poznámky!K2=6,poznámky!A20)+IF(poznámky!K3=6,poznámky!A21)+IF(poznámky!K4=6,poznámky!A22)+IF(poznámky!K5=6,poznámky!A23)+IF(poznámky!K6=6,poznámky!A24)+IF(poznámky!K7=6,poznámky!A25)+IF(poznámky!K8=6,poznámky!A26)+IF(poznámky!K9=6,poznámky!A27)+IF(poznámky!K10=6,poznámky!A28)+IF(poznámky!K11=6,poznámky!A29)+IF(poznámky!K12=6,poznámky!A30)+IF(poznámky!K13=6,poznámky!A31)+IF(poznámky!K14=6,poznámky!A32)+IF(poznámky!K15=6,poznámky!A33)+IF(poznámky!K16=6,poznámky!A34)+IF(poznámky!K17=6,poznámky!A35)+IF(poznámky!K18=6,poznámky!A36)+IF(poznámky!K19=6,poznámky!A37)+IF(poznámky!K20=6,poznámky!A38)+IF(poznámky!K21=6,poznámky!A39)+IF(poznámky!K22=6,poznámky!A40)+IF(poznámky!K23=6,poznámky!A41)+IF(poznámky!K24=6,poznámky!A42)+IF(poznámky!K25=6,poznámky!A43)+IF(poznámky!K26=6,poznámky!A44)+IF(poznámky!K27=6,poznámky!A45)+IF(poznámky!K28=6,poznámky!A46)+IF(poznámky!K29=6,poznámky!A47)+IF(poznámky!K30=6,poznámky!A48)</f>
        <v>1</v>
      </c>
      <c r="CU9" s="37" t="s">
        <v>11</v>
      </c>
      <c r="CV9" s="38" t="str">
        <f t="shared" si="2"/>
        <v>Tadeáš M.</v>
      </c>
      <c r="CW9" s="173">
        <f>SUM('1_ kolo'!CO9,'2_ kolo'!CO9)</f>
        <v>40</v>
      </c>
      <c r="CX9" s="155">
        <f>SUM('1_ kolo'!CP9,'2_ kolo'!CP9)</f>
        <v>517</v>
      </c>
      <c r="CY9" s="156" t="s">
        <v>10</v>
      </c>
      <c r="CZ9" s="157">
        <f>SUM('1_ kolo'!CR9,'2_ kolo'!CR9)</f>
        <v>145</v>
      </c>
      <c r="DA9" s="158">
        <f t="shared" si="3"/>
        <v>372</v>
      </c>
      <c r="DB9" s="159">
        <f>IF(poznámky!S1=6,poznámky!A19)+IF(poznámky!S2=6,poznámky!A20)+IF(poznámky!S3=6,poznámky!A21)+IF(poznámky!S4=6,poznámky!A22)+IF(poznámky!S5=6,poznámky!A23)+IF(poznámky!S6=6,poznámky!A24)+IF(poznámky!S7=6,poznámky!A25)+IF(poznámky!S8=6,poznámky!A26)+IF(poznámky!S9=6,poznámky!A27)+IF(poznámky!S10=6,poznámky!A28)+IF(poznámky!S11=6,poznámky!A29)+IF(poznámky!S12=6,poznámky!A30)+IF(poznámky!S13=6,poznámky!A31)+IF(poznámky!S14=6,poznámky!A32)+IF(poznámky!S15=6,poznámky!A33)+IF(poznámky!S16=6,poznámky!A34)+IF(poznámky!S17=6,poznámky!A35)+IF(poznámky!S18=6,poznámky!A36)+IF(poznámky!S19=6,poznámky!A37)+IF(poznámky!S20=6,poznámky!A38)+IF(poznámky!S21=6,poznámky!A39)+IF(poznámky!S22=6,poznámky!A40)+IF(poznámky!S23=6,poznámky!A41)+IF(poznámky!S24=6,poznámky!A42)+IF(poznámky!S25=6,poznámky!A43)+IF(poznámky!S26=6,poznámky!A44)+IF(poznámky!S27=6,poznámky!A45)+IF(poznámky!S28=6,poznámky!A46)+IF(poznámky!S29=6,poznámky!A47)+IF(poznámky!S30=6,poznámky!A48)</f>
        <v>1</v>
      </c>
      <c r="DC9" s="160" t="s">
        <v>11</v>
      </c>
      <c r="DD9" s="161" t="str">
        <f t="shared" si="4"/>
        <v>Tadeáš M.</v>
      </c>
      <c r="DE9" s="43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+IF(AV9&gt;AX9,2,"0")+IF(AV9=AX9,1)*IF(AV9+AX9=0,0,1)+IF(AY9&gt;BA9,2,"0")+IF(AY9=BA9,1)*IF(AY9+BA9=0,0,1)+IF(BB9&gt;BD9,2,"0")+IF(BB9=BD9,1)*IF(BB9+BD9=0,0,1)</f>
        <v>18</v>
      </c>
      <c r="DF9" s="462"/>
    </row>
    <row r="10" spans="1:110" ht="19.5" customHeight="1" x14ac:dyDescent="0.2">
      <c r="A10" s="145">
        <v>7</v>
      </c>
      <c r="B10" s="146" t="str">
        <f>'1_ kolo'!B10</f>
        <v>Tomáš Ch.</v>
      </c>
      <c r="C10" s="44">
        <v>14</v>
      </c>
      <c r="D10" s="171" t="s">
        <v>10</v>
      </c>
      <c r="E10" s="46">
        <v>20</v>
      </c>
      <c r="F10" s="163"/>
      <c r="G10" s="164" t="s">
        <v>10</v>
      </c>
      <c r="H10" s="165"/>
      <c r="I10" s="44">
        <v>8</v>
      </c>
      <c r="J10" s="171" t="s">
        <v>10</v>
      </c>
      <c r="K10" s="46">
        <v>24</v>
      </c>
      <c r="L10" s="163"/>
      <c r="M10" s="164" t="s">
        <v>10</v>
      </c>
      <c r="N10" s="165"/>
      <c r="O10" s="44">
        <v>19</v>
      </c>
      <c r="P10" s="171" t="s">
        <v>10</v>
      </c>
      <c r="Q10" s="46">
        <v>10</v>
      </c>
      <c r="R10" s="44">
        <v>9</v>
      </c>
      <c r="S10" s="171" t="s">
        <v>10</v>
      </c>
      <c r="T10" s="46">
        <v>25</v>
      </c>
      <c r="U10" s="477"/>
      <c r="V10" s="445"/>
      <c r="W10" s="446"/>
      <c r="X10" s="163">
        <f>W11</f>
        <v>0</v>
      </c>
      <c r="Y10" s="164" t="s">
        <v>10</v>
      </c>
      <c r="Z10" s="165">
        <f>U11</f>
        <v>0</v>
      </c>
      <c r="AA10" s="148">
        <f>W12</f>
        <v>23</v>
      </c>
      <c r="AB10" s="149" t="s">
        <v>10</v>
      </c>
      <c r="AC10" s="150">
        <f>U12</f>
        <v>6</v>
      </c>
      <c r="AD10" s="148">
        <f>W13</f>
        <v>25</v>
      </c>
      <c r="AE10" s="149" t="s">
        <v>10</v>
      </c>
      <c r="AF10" s="150">
        <f>U13</f>
        <v>5</v>
      </c>
      <c r="AG10" s="166">
        <f>W14</f>
        <v>0</v>
      </c>
      <c r="AH10" s="167" t="s">
        <v>10</v>
      </c>
      <c r="AI10" s="168">
        <f>U14</f>
        <v>0</v>
      </c>
      <c r="AJ10" s="148">
        <f>W15</f>
        <v>25</v>
      </c>
      <c r="AK10" s="149" t="s">
        <v>10</v>
      </c>
      <c r="AL10" s="172">
        <f>U15</f>
        <v>0</v>
      </c>
      <c r="AM10" s="148">
        <f>W16</f>
        <v>22</v>
      </c>
      <c r="AN10" s="149" t="s">
        <v>10</v>
      </c>
      <c r="AO10" s="172">
        <f>U16</f>
        <v>19</v>
      </c>
      <c r="AP10" s="147">
        <f>W17</f>
        <v>0</v>
      </c>
      <c r="AQ10" s="26" t="s">
        <v>10</v>
      </c>
      <c r="AR10" s="27">
        <f>U17</f>
        <v>0</v>
      </c>
      <c r="AS10" s="21">
        <f>W18</f>
        <v>25</v>
      </c>
      <c r="AT10" s="151" t="s">
        <v>10</v>
      </c>
      <c r="AU10" s="16">
        <f>U18</f>
        <v>2</v>
      </c>
      <c r="AV10" s="22">
        <f>W19</f>
        <v>0</v>
      </c>
      <c r="AW10" s="29" t="s">
        <v>10</v>
      </c>
      <c r="AX10" s="24">
        <f>U19</f>
        <v>0</v>
      </c>
      <c r="AY10" s="28">
        <f>W20</f>
        <v>0</v>
      </c>
      <c r="AZ10" s="29" t="s">
        <v>10</v>
      </c>
      <c r="BA10" s="24">
        <f>U20</f>
        <v>0</v>
      </c>
      <c r="BB10" s="28">
        <f>W21</f>
        <v>0</v>
      </c>
      <c r="BC10" s="29" t="s">
        <v>10</v>
      </c>
      <c r="BD10" s="24">
        <f>U21</f>
        <v>0</v>
      </c>
      <c r="BE10" s="28">
        <f>W22</f>
        <v>0</v>
      </c>
      <c r="BF10" s="29" t="s">
        <v>10</v>
      </c>
      <c r="BG10" s="24">
        <f>U22</f>
        <v>0</v>
      </c>
      <c r="BH10" s="28">
        <f>W23</f>
        <v>0</v>
      </c>
      <c r="BI10" s="29" t="s">
        <v>10</v>
      </c>
      <c r="BJ10" s="24">
        <f>U23</f>
        <v>0</v>
      </c>
      <c r="BK10" s="22">
        <f>W24</f>
        <v>0</v>
      </c>
      <c r="BL10" s="29" t="s">
        <v>10</v>
      </c>
      <c r="BM10" s="24">
        <f>U24</f>
        <v>0</v>
      </c>
      <c r="BN10" s="22">
        <f>W25</f>
        <v>0</v>
      </c>
      <c r="BO10" s="29" t="s">
        <v>10</v>
      </c>
      <c r="BP10" s="24">
        <f>U25</f>
        <v>0</v>
      </c>
      <c r="BQ10" s="22">
        <f>W26</f>
        <v>0</v>
      </c>
      <c r="BR10" s="29" t="s">
        <v>10</v>
      </c>
      <c r="BS10" s="24">
        <f>U26</f>
        <v>0</v>
      </c>
      <c r="BT10" s="22">
        <f>W27</f>
        <v>0</v>
      </c>
      <c r="BU10" s="29" t="s">
        <v>10</v>
      </c>
      <c r="BV10" s="24">
        <f>U27</f>
        <v>0</v>
      </c>
      <c r="BW10" s="22">
        <f>W28</f>
        <v>0</v>
      </c>
      <c r="BX10" s="29" t="s">
        <v>10</v>
      </c>
      <c r="BY10" s="24">
        <f>U28</f>
        <v>0</v>
      </c>
      <c r="BZ10" s="22">
        <f>W29</f>
        <v>0</v>
      </c>
      <c r="CA10" s="29" t="s">
        <v>10</v>
      </c>
      <c r="CB10" s="30">
        <f>U29</f>
        <v>0</v>
      </c>
      <c r="CC10" s="22">
        <f>W30</f>
        <v>0</v>
      </c>
      <c r="CD10" s="29" t="s">
        <v>10</v>
      </c>
      <c r="CE10" s="24">
        <f>U30</f>
        <v>0</v>
      </c>
      <c r="CF10" s="22">
        <f>W31</f>
        <v>0</v>
      </c>
      <c r="CG10" s="29" t="s">
        <v>10</v>
      </c>
      <c r="CH10" s="24">
        <f>U31</f>
        <v>0</v>
      </c>
      <c r="CI10" s="28">
        <f>W32</f>
        <v>0</v>
      </c>
      <c r="CJ10" s="29" t="s">
        <v>10</v>
      </c>
      <c r="CK10" s="24">
        <f>U32</f>
        <v>0</v>
      </c>
      <c r="CL10" s="28">
        <f>W33</f>
        <v>0</v>
      </c>
      <c r="CM10" s="29" t="s">
        <v>10</v>
      </c>
      <c r="CN10" s="24">
        <f>U33</f>
        <v>0</v>
      </c>
      <c r="CO10" s="31">
        <f t="shared" si="0"/>
        <v>12</v>
      </c>
      <c r="CP10" s="32">
        <f>SUM(C10,F10,I10,L10,O10,R10,X10,AA10,AD10,AG10,AJ10,AM10,AP10,CL10,AS10,AV10,AY10,BB10,BE10,BH10,BK10,BN10,BQ10,BT10,BW10,BZ10,CC10,CF10,CI10)</f>
        <v>170</v>
      </c>
      <c r="CQ10" s="33" t="s">
        <v>10</v>
      </c>
      <c r="CR10" s="34">
        <f>SUM(E10,H10,K10,N10,Q10,T10,Z10,AC10,AF10,AI10,AL10,AO10,AR10,CN10,AU10,AX10,BA10,BD10,BG10,BJ10,BM10,BP10,BS10,BV10,BY10,CB10,CE10,CH10,CK10)</f>
        <v>111</v>
      </c>
      <c r="CS10" s="152">
        <f t="shared" si="1"/>
        <v>59</v>
      </c>
      <c r="CT10" s="153">
        <f>IF(poznámky!K1=7,poznámky!A19)+IF(poznámky!K2=7,poznámky!A20)+IF(poznámky!K3=7,poznámky!A21)+IF(poznámky!K4=7,poznámky!A22)+IF(poznámky!K5=7,poznámky!A23)+IF(poznámky!K6=7,poznámky!A24)+IF(poznámky!K7=7,poznámky!A25)+IF(poznámky!K8=7,poznámky!A26)+IF(poznámky!K9=7,poznámky!A27)+IF(poznámky!K10=7,poznámky!A28)+IF(poznámky!K11=7,poznámky!A29)+IF(poznámky!K12=7,poznámky!A30)+IF(poznámky!K13=7,poznámky!A31)+IF(poznámky!K14=7,poznámky!A32)+IF(poznámky!K15=7,poznámky!A33)+IF(poznámky!K16=7,poznámky!A34)+IF(poznámky!K17=7,poznámky!A35)+IF(poznámky!K18=7,poznámky!A36)+IF(poznámky!K19=7,poznámky!A37)+IF(poznámky!K20=7,poznámky!A38)+IF(poznámky!K21=7,poznámky!A39)+IF(poznámky!K22=7,poznámky!A40)+IF(poznámky!K23=7,poznámky!A41)+IF(poznámky!K24=7,poznámky!A42)+IF(poznámky!K25=7,poznámky!A43)+IF(poznámky!K26=7,poznámky!A44)+IF(poznámky!K27=7,poznámky!A45)+IF(poznámky!K28=7,poznámky!A46)+IF(poznámky!K29=7,poznámky!A47)+IF(poznámky!K30=7,poznámky!A48)</f>
        <v>5</v>
      </c>
      <c r="CU10" s="37" t="s">
        <v>11</v>
      </c>
      <c r="CV10" s="38" t="str">
        <f t="shared" si="2"/>
        <v>Tomáš Ch.</v>
      </c>
      <c r="CW10" s="173">
        <f>SUM('1_ kolo'!CO10,'2_ kolo'!CO10)</f>
        <v>28</v>
      </c>
      <c r="CX10" s="155">
        <f>SUM('1_ kolo'!CP10,'2_ kolo'!CP10)</f>
        <v>422</v>
      </c>
      <c r="CY10" s="156" t="s">
        <v>10</v>
      </c>
      <c r="CZ10" s="157">
        <f>SUM('1_ kolo'!CR10,'2_ kolo'!CR10)</f>
        <v>248</v>
      </c>
      <c r="DA10" s="158">
        <f t="shared" si="3"/>
        <v>174</v>
      </c>
      <c r="DB10" s="159">
        <f>IF(poznámky!S1=7,poznámky!A19)+IF(poznámky!S2=7,poznámky!A20)+IF(poznámky!S3=7,poznámky!A21)+IF(poznámky!S4=7,poznámky!A22)+IF(poznámky!S5=7,poznámky!A23)+IF(poznámky!S6=7,poznámky!A24)+IF(poznámky!S7=7,poznámky!A25)+IF(poznámky!S8=7,poznámky!A26)+IF(poznámky!S9=7,poznámky!A27)+IF(poznámky!S10=7,poznámky!A28)+IF(poznámky!S11=7,poznámky!A29)+IF(poznámky!S12=7,poznámky!A30)+IF(poznámky!S13=7,poznámky!A31)+IF(poznámky!S14=7,poznámky!A32)+IF(poznámky!S15=7,poznámky!A33)+IF(poznámky!S16=7,poznámky!A34)+IF(poznámky!S17=7,poznámky!A35)+IF(poznámky!S18=7,poznámky!A36)+IF(poznámky!S19=7,poznámky!A37)+IF(poznámky!S20=7,poznámky!A38)+IF(poznámky!S21=7,poznámky!A39)+IF(poznámky!S22=7,poznámky!A40)+IF(poznámky!S23=7,poznámky!A41)+IF(poznámky!S24=7,poznámky!A42)+IF(poznámky!S25=7,poznámky!A43)+IF(poznámky!S26=7,poznámky!A44)+IF(poznámky!S27=7,poznámky!A45)+IF(poznámky!S28=7,poznámky!A46)+IF(poznámky!S29=7,poznámky!A47)+IF(poznámky!S30=7,poznámky!A48)</f>
        <v>5</v>
      </c>
      <c r="DC10" s="160" t="s">
        <v>11</v>
      </c>
      <c r="DD10" s="161" t="str">
        <f t="shared" si="4"/>
        <v>Tomáš Ch.</v>
      </c>
      <c r="DE10" s="43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+IF(AV10&gt;AX10,2,"0")+IF(AV10=AX10,1)*IF(AV10+AX10=0,0,1)+IF(AY10&gt;BA10,2,"0")+IF(AY10=BA10,1)*IF(AY10+BA10=0,0,1)+IF(BB10&gt;BD10,2,"0")+IF(BB10=BD10,1)*IF(BB10+BD10=0,0,1)</f>
        <v>12</v>
      </c>
      <c r="DF10" s="462"/>
    </row>
    <row r="11" spans="1:110" ht="19.5" customHeight="1" x14ac:dyDescent="0.2">
      <c r="A11" s="145">
        <v>8</v>
      </c>
      <c r="B11" s="162" t="str">
        <f>'1_ kolo'!B11</f>
        <v>Ondřej Ch.</v>
      </c>
      <c r="C11" s="163"/>
      <c r="D11" s="164" t="s">
        <v>10</v>
      </c>
      <c r="E11" s="165"/>
      <c r="F11" s="163"/>
      <c r="G11" s="164" t="s">
        <v>10</v>
      </c>
      <c r="H11" s="165"/>
      <c r="I11" s="163"/>
      <c r="J11" s="164" t="s">
        <v>10</v>
      </c>
      <c r="K11" s="165"/>
      <c r="L11" s="163"/>
      <c r="M11" s="164" t="s">
        <v>10</v>
      </c>
      <c r="N11" s="165"/>
      <c r="O11" s="163"/>
      <c r="P11" s="164" t="s">
        <v>10</v>
      </c>
      <c r="Q11" s="165"/>
      <c r="R11" s="163"/>
      <c r="S11" s="164" t="s">
        <v>10</v>
      </c>
      <c r="T11" s="165"/>
      <c r="U11" s="163"/>
      <c r="V11" s="164" t="s">
        <v>10</v>
      </c>
      <c r="W11" s="165"/>
      <c r="X11" s="478"/>
      <c r="Y11" s="445"/>
      <c r="Z11" s="446"/>
      <c r="AA11" s="163">
        <f>Z12</f>
        <v>0</v>
      </c>
      <c r="AB11" s="164" t="s">
        <v>10</v>
      </c>
      <c r="AC11" s="165">
        <f>X12</f>
        <v>0</v>
      </c>
      <c r="AD11" s="163">
        <f>Z13</f>
        <v>0</v>
      </c>
      <c r="AE11" s="164" t="s">
        <v>10</v>
      </c>
      <c r="AF11" s="165">
        <f>X13</f>
        <v>0</v>
      </c>
      <c r="AG11" s="166">
        <f>Z14</f>
        <v>0</v>
      </c>
      <c r="AH11" s="167" t="s">
        <v>10</v>
      </c>
      <c r="AI11" s="168">
        <f>X14</f>
        <v>0</v>
      </c>
      <c r="AJ11" s="163">
        <f>Z15</f>
        <v>0</v>
      </c>
      <c r="AK11" s="164" t="s">
        <v>10</v>
      </c>
      <c r="AL11" s="169">
        <f>X15</f>
        <v>0</v>
      </c>
      <c r="AM11" s="163">
        <f>Z16</f>
        <v>0</v>
      </c>
      <c r="AN11" s="164" t="s">
        <v>10</v>
      </c>
      <c r="AO11" s="169">
        <f>X16</f>
        <v>0</v>
      </c>
      <c r="AP11" s="147">
        <f>Z17</f>
        <v>0</v>
      </c>
      <c r="AQ11" s="26" t="s">
        <v>10</v>
      </c>
      <c r="AR11" s="27">
        <f>X17</f>
        <v>0</v>
      </c>
      <c r="AS11" s="25">
        <f>Z18</f>
        <v>0</v>
      </c>
      <c r="AT11" s="26" t="s">
        <v>10</v>
      </c>
      <c r="AU11" s="27">
        <f>X18</f>
        <v>0</v>
      </c>
      <c r="AV11" s="147">
        <f>Z19</f>
        <v>0</v>
      </c>
      <c r="AW11" s="26" t="s">
        <v>10</v>
      </c>
      <c r="AX11" s="27">
        <f>X19</f>
        <v>0</v>
      </c>
      <c r="AY11" s="25">
        <f>Z20</f>
        <v>0</v>
      </c>
      <c r="AZ11" s="26" t="s">
        <v>10</v>
      </c>
      <c r="BA11" s="24">
        <f>X20</f>
        <v>0</v>
      </c>
      <c r="BB11" s="28">
        <f>Z21</f>
        <v>0</v>
      </c>
      <c r="BC11" s="29" t="s">
        <v>10</v>
      </c>
      <c r="BD11" s="24">
        <f>X21</f>
        <v>0</v>
      </c>
      <c r="BE11" s="28">
        <f>Z22</f>
        <v>0</v>
      </c>
      <c r="BF11" s="29" t="s">
        <v>10</v>
      </c>
      <c r="BG11" s="24">
        <f>X22</f>
        <v>0</v>
      </c>
      <c r="BH11" s="28">
        <f>Z23</f>
        <v>0</v>
      </c>
      <c r="BI11" s="29" t="s">
        <v>10</v>
      </c>
      <c r="BJ11" s="24">
        <f>X23</f>
        <v>0</v>
      </c>
      <c r="BK11" s="22">
        <f>Z24</f>
        <v>0</v>
      </c>
      <c r="BL11" s="29" t="s">
        <v>10</v>
      </c>
      <c r="BM11" s="24">
        <f>X24</f>
        <v>0</v>
      </c>
      <c r="BN11" s="22">
        <f>Z25</f>
        <v>0</v>
      </c>
      <c r="BO11" s="29" t="s">
        <v>10</v>
      </c>
      <c r="BP11" s="24">
        <f>X25</f>
        <v>0</v>
      </c>
      <c r="BQ11" s="22">
        <f>Z26</f>
        <v>0</v>
      </c>
      <c r="BR11" s="29" t="s">
        <v>10</v>
      </c>
      <c r="BS11" s="24">
        <f>X26</f>
        <v>0</v>
      </c>
      <c r="BT11" s="22">
        <f>Z27</f>
        <v>0</v>
      </c>
      <c r="BU11" s="29" t="s">
        <v>10</v>
      </c>
      <c r="BV11" s="24">
        <f>X27</f>
        <v>0</v>
      </c>
      <c r="BW11" s="22">
        <f>Z28</f>
        <v>0</v>
      </c>
      <c r="BX11" s="29" t="s">
        <v>10</v>
      </c>
      <c r="BY11" s="24">
        <f>X28</f>
        <v>0</v>
      </c>
      <c r="BZ11" s="22">
        <f>Z29</f>
        <v>0</v>
      </c>
      <c r="CA11" s="29" t="s">
        <v>10</v>
      </c>
      <c r="CB11" s="24">
        <f>X29</f>
        <v>0</v>
      </c>
      <c r="CC11" s="22">
        <f>Z30</f>
        <v>0</v>
      </c>
      <c r="CD11" s="29" t="s">
        <v>10</v>
      </c>
      <c r="CE11" s="30">
        <f>X30</f>
        <v>0</v>
      </c>
      <c r="CF11" s="22">
        <f>Z31</f>
        <v>0</v>
      </c>
      <c r="CG11" s="29" t="s">
        <v>10</v>
      </c>
      <c r="CH11" s="24">
        <f>X31</f>
        <v>0</v>
      </c>
      <c r="CI11" s="22">
        <f>Z32</f>
        <v>0</v>
      </c>
      <c r="CJ11" s="29" t="s">
        <v>10</v>
      </c>
      <c r="CK11" s="24">
        <f>X32</f>
        <v>0</v>
      </c>
      <c r="CL11" s="28">
        <f>Z33</f>
        <v>0</v>
      </c>
      <c r="CM11" s="29" t="s">
        <v>10</v>
      </c>
      <c r="CN11" s="24">
        <f>X33</f>
        <v>0</v>
      </c>
      <c r="CO11" s="170">
        <f t="shared" si="0"/>
        <v>0</v>
      </c>
      <c r="CP11" s="32">
        <f>SUM(C11,F11,I11,L11,O11,R11,U11,AA11,AD11,AG11,AJ11,AM11,AP11,CL11,AS11,AV11,AY11,BB11,BE11,BH11,BK11,BN11,BQ11,BT11,BW11,BZ11,CC11,CF11,CI11)</f>
        <v>0</v>
      </c>
      <c r="CQ11" s="33" t="s">
        <v>10</v>
      </c>
      <c r="CR11" s="34">
        <f>SUM(E11,H11,K11,N11,Q11,T11,W11,AC11,AF11,AI11,AL11,AO11,AR11,CN11,AU11,AX11,BA11,BD11,BG11,BJ11,BM11,BP11,BS11,BV11,BY11,CB11,CE11,CH11,CK11)</f>
        <v>0</v>
      </c>
      <c r="CS11" s="152">
        <f t="shared" si="1"/>
        <v>0</v>
      </c>
      <c r="CT11" s="153">
        <f>IF(poznámky!K1=8,poznámky!A19)+IF(poznámky!K2=8,poznámky!A20)+IF(poznámky!K3=8,poznámky!A21)+IF(poznámky!K4=8,poznámky!A22)+IF(poznámky!K5=8,poznámky!A23)+IF(poznámky!K6=8,poznámky!A24)+IF(poznámky!K7=8,poznámky!A25)+IF(poznámky!K8=8,poznámky!A26)+IF(poznámky!K9=8,poznámky!A27)+IF(poznámky!K10=8,poznámky!A28)+IF(poznámky!K11=8,poznámky!A29)+IF(poznámky!K12=8,poznámky!A30)+IF(poznámky!K13=8,poznámky!A31)+IF(poznámky!K14=8,poznámky!A32)+IF(poznámky!K15=8,poznámky!A33)+IF(poznámky!K16=8,poznámky!A34)+IF(poznámky!K17=8,poznámky!A35)+IF(poznámky!K18=8,poznámky!A36)+IF(poznámky!K19=8,poznámky!A37)+IF(poznámky!K20=8,poznámky!A38)+IF(poznámky!K21=8,poznámky!A39)+IF(poznámky!K22=8,poznámky!A40)+IF(poznámky!K23=8,poznámky!A41)+IF(poznámky!K24=8,poznámky!A42)+IF(poznámky!K25=8,poznámky!A43)+IF(poznámky!K26=8,poznámky!A44)+IF(poznámky!K27=8,poznámky!A45)+IF(poznámky!K28=8,poznámky!A46)+IF(poznámky!K29=8,poznámky!A47)+IF(poznámky!K30=8,poznámky!A48)</f>
        <v>13</v>
      </c>
      <c r="CU11" s="37" t="s">
        <v>11</v>
      </c>
      <c r="CV11" s="38" t="str">
        <f t="shared" si="2"/>
        <v>Ondřej Ch.</v>
      </c>
      <c r="CW11" s="173">
        <f>SUM('1_ kolo'!CO11,'2_ kolo'!CO11)</f>
        <v>0</v>
      </c>
      <c r="CX11" s="155">
        <f>SUM('1_ kolo'!CP11,'2_ kolo'!CP11)</f>
        <v>0</v>
      </c>
      <c r="CY11" s="156" t="s">
        <v>10</v>
      </c>
      <c r="CZ11" s="157">
        <f>SUM('1_ kolo'!CR11,'2_ kolo'!CR11)</f>
        <v>0</v>
      </c>
      <c r="DA11" s="158">
        <f t="shared" si="3"/>
        <v>0</v>
      </c>
      <c r="DB11" s="159">
        <f>IF(poznámky!S1=8,poznámky!A19)+IF(poznámky!S2=8,poznámky!A20)+IF(poznámky!S3=8,poznámky!A21)+IF(poznámky!S4=8,poznámky!A22)+IF(poznámky!S5=8,poznámky!A23)+IF(poznámky!S6=8,poznámky!A24)+IF(poznámky!S7=8,poznámky!A25)+IF(poznámky!S8=8,poznámky!A26)+IF(poznámky!S9=8,poznámky!A27)+IF(poznámky!S10=8,poznámky!A28)+IF(poznámky!S11=8,poznámky!A29)+IF(poznámky!S12=8,poznámky!A30)+IF(poznámky!S13=8,poznámky!A31)+IF(poznámky!S14=8,poznámky!A32)+IF(poznámky!S15=8,poznámky!A33)+IF(poznámky!S16=8,poznámky!A34)+IF(poznámky!S17=8,poznámky!A35)+IF(poznámky!S18=8,poznámky!A36)+IF(poznámky!S19=8,poznámky!A37)+IF(poznámky!S20=8,poznámky!A38)+IF(poznámky!S21=8,poznámky!A39)+IF(poznámky!S22=8,poznámky!A40)+IF(poznámky!S23=8,poznámky!A41)+IF(poznámky!S24=8,poznámky!A42)+IF(poznámky!S25=8,poznámky!A43)+IF(poznámky!S26=8,poznámky!A44)+IF(poznámky!S27=8,poznámky!A45)+IF(poznámky!S28=8,poznámky!A46)+IF(poznámky!S29=8,poznámky!A47)+IF(poznámky!S30=8,poznámky!A48)</f>
        <v>15</v>
      </c>
      <c r="DC11" s="160" t="s">
        <v>11</v>
      </c>
      <c r="DD11" s="161" t="str">
        <f t="shared" si="4"/>
        <v>Ondřej Ch.</v>
      </c>
      <c r="DE11" s="43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+IF(AV11&gt;AX11,2,"0")+IF(AV11=AX11,1)*IF(AV11+AX11=0,0,1)+IF(AY11&gt;BA11,2,"0")+IF(AY11=BA11,1)*IF(AY11+BA11=0,0,1)+IF(BB11&gt;BD11,2,"0")+IF(BB11=BD11,1)*IF(BB11+BD11=0,0,1)</f>
        <v>0</v>
      </c>
      <c r="DF11" s="462"/>
    </row>
    <row r="12" spans="1:110" ht="19.5" customHeight="1" x14ac:dyDescent="0.2">
      <c r="A12" s="145">
        <v>9</v>
      </c>
      <c r="B12" s="146" t="str">
        <f>'1_ kolo'!B12</f>
        <v>Michal F.</v>
      </c>
      <c r="C12" s="44">
        <v>5</v>
      </c>
      <c r="D12" s="171" t="s">
        <v>10</v>
      </c>
      <c r="E12" s="46">
        <v>25</v>
      </c>
      <c r="F12" s="163"/>
      <c r="G12" s="164" t="s">
        <v>10</v>
      </c>
      <c r="H12" s="165"/>
      <c r="I12" s="44">
        <v>14</v>
      </c>
      <c r="J12" s="171" t="s">
        <v>10</v>
      </c>
      <c r="K12" s="46">
        <v>25</v>
      </c>
      <c r="L12" s="163"/>
      <c r="M12" s="164" t="s">
        <v>10</v>
      </c>
      <c r="N12" s="165"/>
      <c r="O12" s="44">
        <v>6</v>
      </c>
      <c r="P12" s="171" t="s">
        <v>10</v>
      </c>
      <c r="Q12" s="46">
        <v>25</v>
      </c>
      <c r="R12" s="44">
        <v>0</v>
      </c>
      <c r="S12" s="171" t="s">
        <v>10</v>
      </c>
      <c r="T12" s="46">
        <v>25</v>
      </c>
      <c r="U12" s="44">
        <v>6</v>
      </c>
      <c r="V12" s="171" t="s">
        <v>10</v>
      </c>
      <c r="W12" s="46">
        <v>23</v>
      </c>
      <c r="X12" s="163"/>
      <c r="Y12" s="164" t="s">
        <v>10</v>
      </c>
      <c r="Z12" s="165"/>
      <c r="AA12" s="477"/>
      <c r="AB12" s="445"/>
      <c r="AC12" s="446"/>
      <c r="AD12" s="148">
        <f>AC13</f>
        <v>25</v>
      </c>
      <c r="AE12" s="149" t="s">
        <v>10</v>
      </c>
      <c r="AF12" s="150">
        <f>AA13</f>
        <v>11</v>
      </c>
      <c r="AG12" s="166">
        <f>AC14</f>
        <v>0</v>
      </c>
      <c r="AH12" s="167" t="s">
        <v>10</v>
      </c>
      <c r="AI12" s="168">
        <f>AA14</f>
        <v>0</v>
      </c>
      <c r="AJ12" s="148">
        <f>AC15</f>
        <v>24</v>
      </c>
      <c r="AK12" s="149" t="s">
        <v>10</v>
      </c>
      <c r="AL12" s="172">
        <f>AA15</f>
        <v>7</v>
      </c>
      <c r="AM12" s="148">
        <f>AC16</f>
        <v>14</v>
      </c>
      <c r="AN12" s="149" t="s">
        <v>10</v>
      </c>
      <c r="AO12" s="172">
        <f>AA16</f>
        <v>25</v>
      </c>
      <c r="AP12" s="147">
        <f>AC17</f>
        <v>0</v>
      </c>
      <c r="AQ12" s="26" t="s">
        <v>10</v>
      </c>
      <c r="AR12" s="27">
        <f>AA17</f>
        <v>0</v>
      </c>
      <c r="AS12" s="21">
        <f>AC18</f>
        <v>24</v>
      </c>
      <c r="AT12" s="151" t="s">
        <v>10</v>
      </c>
      <c r="AU12" s="16">
        <f>AA18</f>
        <v>9</v>
      </c>
      <c r="AV12" s="22">
        <f>AC19</f>
        <v>0</v>
      </c>
      <c r="AW12" s="29" t="s">
        <v>10</v>
      </c>
      <c r="AX12" s="24">
        <f>AA19</f>
        <v>0</v>
      </c>
      <c r="AY12" s="28">
        <f>AC20</f>
        <v>0</v>
      </c>
      <c r="AZ12" s="29" t="s">
        <v>10</v>
      </c>
      <c r="BA12" s="24">
        <f>AA20</f>
        <v>0</v>
      </c>
      <c r="BB12" s="28">
        <f>AC21</f>
        <v>0</v>
      </c>
      <c r="BC12" s="29" t="s">
        <v>10</v>
      </c>
      <c r="BD12" s="24">
        <f>AA21</f>
        <v>0</v>
      </c>
      <c r="BE12" s="28">
        <f>AC22</f>
        <v>0</v>
      </c>
      <c r="BF12" s="29" t="s">
        <v>10</v>
      </c>
      <c r="BG12" s="24">
        <f>AA22</f>
        <v>0</v>
      </c>
      <c r="BH12" s="28">
        <f>AC23</f>
        <v>0</v>
      </c>
      <c r="BI12" s="29" t="s">
        <v>10</v>
      </c>
      <c r="BJ12" s="24">
        <f>AA23</f>
        <v>0</v>
      </c>
      <c r="BK12" s="22">
        <f>AC24</f>
        <v>0</v>
      </c>
      <c r="BL12" s="29" t="s">
        <v>10</v>
      </c>
      <c r="BM12" s="24">
        <f>AA24</f>
        <v>0</v>
      </c>
      <c r="BN12" s="22">
        <f>AC25</f>
        <v>0</v>
      </c>
      <c r="BO12" s="29" t="s">
        <v>10</v>
      </c>
      <c r="BP12" s="24">
        <f>AA25</f>
        <v>0</v>
      </c>
      <c r="BQ12" s="22">
        <f>AC26</f>
        <v>0</v>
      </c>
      <c r="BR12" s="29" t="s">
        <v>10</v>
      </c>
      <c r="BS12" s="24">
        <f>AA26</f>
        <v>0</v>
      </c>
      <c r="BT12" s="22">
        <f>AC27</f>
        <v>0</v>
      </c>
      <c r="BU12" s="29" t="s">
        <v>10</v>
      </c>
      <c r="BV12" s="24">
        <f>AA27</f>
        <v>0</v>
      </c>
      <c r="BW12" s="22">
        <f>AC28</f>
        <v>0</v>
      </c>
      <c r="BX12" s="29" t="s">
        <v>10</v>
      </c>
      <c r="BY12" s="24">
        <f>AA28</f>
        <v>0</v>
      </c>
      <c r="BZ12" s="22">
        <f>AC29</f>
        <v>0</v>
      </c>
      <c r="CA12" s="29" t="s">
        <v>10</v>
      </c>
      <c r="CB12" s="24">
        <f>AA29</f>
        <v>0</v>
      </c>
      <c r="CC12" s="22">
        <f>AC30</f>
        <v>0</v>
      </c>
      <c r="CD12" s="29" t="s">
        <v>10</v>
      </c>
      <c r="CE12" s="24">
        <f>AA30</f>
        <v>0</v>
      </c>
      <c r="CF12" s="22">
        <f>AC31</f>
        <v>0</v>
      </c>
      <c r="CG12" s="29" t="s">
        <v>10</v>
      </c>
      <c r="CH12" s="30">
        <f>AA31</f>
        <v>0</v>
      </c>
      <c r="CI12" s="22">
        <f>AC32</f>
        <v>0</v>
      </c>
      <c r="CJ12" s="29" t="s">
        <v>10</v>
      </c>
      <c r="CK12" s="24">
        <f>AA32</f>
        <v>0</v>
      </c>
      <c r="CL12" s="22">
        <f>AC33</f>
        <v>0</v>
      </c>
      <c r="CM12" s="29" t="s">
        <v>10</v>
      </c>
      <c r="CN12" s="24">
        <f>AA33</f>
        <v>0</v>
      </c>
      <c r="CO12" s="31">
        <f t="shared" si="0"/>
        <v>6</v>
      </c>
      <c r="CP12" s="32">
        <f>SUM(C12,F12,I12,L12,O12,R12,U12,X12,AD12,AG12,AJ12,AM12,AP12,CL12,AS12,AV12,AY12,BB12,BE12,BH12,BK12,BN12,BQ12,BT12,BW12,BZ12,CC12,CF12,CI12)</f>
        <v>118</v>
      </c>
      <c r="CQ12" s="33" t="s">
        <v>10</v>
      </c>
      <c r="CR12" s="34">
        <f>SUM(E12,H12,K12,N12,Q12,T12,W12,Z12,AF12,AI12,AL12,AO12,AR12,CN12,AU12,AX12,BA12,BD12,BG12,BJ12,BM12,BP12,BS12,BV12,BY12,CB12,CE12,CH12,CK12)</f>
        <v>175</v>
      </c>
      <c r="CS12" s="152">
        <f t="shared" si="1"/>
        <v>-57</v>
      </c>
      <c r="CT12" s="153">
        <f>IF(poznámky!K1=9,poznámky!A19)+IF(poznámky!K2=9,poznámky!A20)+IF(poznámky!K3=9,poznámky!A21)+IF(poznámky!K4=9,poznámky!A22)+IF(poznámky!K5=9,poznámky!A23)+IF(poznámky!K6=9,poznámky!A24)+IF(poznámky!K7=9,poznámky!A25)+IF(poznámky!K8=9,poznámky!A26)+IF(poznámky!K9=9,poznámky!A27)+IF(poznámky!K10=9,poznámky!A28)+IF(poznámky!K11=9,poznámky!A29)+IF(poznámky!K12=9,poznámky!A30)+IF(poznámky!K13=9,poznámky!A31)+IF(poznámky!K14=9,poznámky!A32)+IF(poznámky!K15=9,poznámky!A33)+IF(poznámky!K16=9,poznámky!A34)+IF(poznámky!K17=9,poznámky!A35)+IF(poznámky!K18=9,poznámky!A36)+IF(poznámky!K19=9,poznámky!A37)+IF(poznámky!K20=9,poznámky!A38)+IF(poznámky!K21=9,poznámky!A39)+IF(poznámky!K22=9,poznámky!A40)+IF(poznámky!K23=9,poznámky!A41)+IF(poznámky!K24=9,poznámky!A42)+IF(poznámky!K25=9,poznámky!A43)+IF(poznámky!K26=9,poznámky!A44)+IF(poznámky!K27=9,poznámky!A45)+IF(poznámky!K28=9,poznámky!A46)+IF(poznámky!K29=9,poznámky!A47)+IF(poznámky!K30=9,poznámky!A48)</f>
        <v>7</v>
      </c>
      <c r="CU12" s="37" t="s">
        <v>11</v>
      </c>
      <c r="CV12" s="38" t="str">
        <f t="shared" si="2"/>
        <v>Michal F.</v>
      </c>
      <c r="CW12" s="173">
        <f>SUM('1_ kolo'!CO12,'2_ kolo'!CO12)</f>
        <v>16</v>
      </c>
      <c r="CX12" s="155">
        <f>SUM('1_ kolo'!CP12,'2_ kolo'!CP12)</f>
        <v>297</v>
      </c>
      <c r="CY12" s="156" t="s">
        <v>10</v>
      </c>
      <c r="CZ12" s="157">
        <f>SUM('1_ kolo'!CR12,'2_ kolo'!CR12)</f>
        <v>399</v>
      </c>
      <c r="DA12" s="158">
        <f t="shared" si="3"/>
        <v>-102</v>
      </c>
      <c r="DB12" s="159">
        <f>IF(poznámky!S1=9,poznámky!A19)+IF(poznámky!S2=9,poznámky!A20)+IF(poznámky!S3=9,poznámky!A21)+IF(poznámky!S4=9,poznámky!A22)+IF(poznámky!S5=9,poznámky!A23)+IF(poznámky!S6=9,poznámky!A24)+IF(poznámky!S7=9,poznámky!A25)+IF(poznámky!S8=9,poznámky!A26)+IF(poznámky!S9=9,poznámky!A27)+IF(poznámky!S10=9,poznámky!A28)+IF(poznámky!S11=9,poznámky!A29)+IF(poznámky!S12=9,poznámky!A30)+IF(poznámky!S13=9,poznámky!A31)+IF(poznámky!S14=9,poznámky!A32)+IF(poznámky!S15=9,poznámky!A33)+IF(poznámky!S16=9,poznámky!A34)+IF(poznámky!S17=9,poznámky!A35)+IF(poznámky!S18=9,poznámky!A36)+IF(poznámky!S19=9,poznámky!A37)+IF(poznámky!S20=9,poznámky!A38)+IF(poznámky!S21=9,poznámky!A39)+IF(poznámky!S22=9,poznámky!A40)+IF(poznámky!S23=9,poznámky!A41)+IF(poznámky!S24=9,poznámky!A42)+IF(poznámky!S25=9,poznámky!A43)+IF(poznámky!S26=9,poznámky!A44)+IF(poznámky!S27=9,poznámky!A45)+IF(poznámky!S28=9,poznámky!A46)+IF(poznámky!S29=9,poznámky!A47)+IF(poznámky!S30=9,poznámky!A48)</f>
        <v>8</v>
      </c>
      <c r="DC12" s="160" t="s">
        <v>11</v>
      </c>
      <c r="DD12" s="161" t="str">
        <f t="shared" si="4"/>
        <v>Michal F.</v>
      </c>
      <c r="DE12" s="43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+IF(AV12&gt;AX12,2,"0")+IF(AV12=AX12,1)*IF(AV12+AX12=0,0,1)+IF(AY12&gt;BA12,2,"0")+IF(AY12=BA12,1)*IF(AY12+BA12=0,0,1)+IF(BB12&gt;BD12,2,"0")+IF(BB12=BD12,1)*IF(BB12+BD12=0,0,1)</f>
        <v>6</v>
      </c>
      <c r="DF12" s="462"/>
    </row>
    <row r="13" spans="1:110" ht="19.5" customHeight="1" x14ac:dyDescent="0.2">
      <c r="A13" s="145">
        <v>10</v>
      </c>
      <c r="B13" s="146" t="str">
        <f>'1_ kolo'!B13</f>
        <v>Adrian D.</v>
      </c>
      <c r="C13" s="44">
        <v>0</v>
      </c>
      <c r="D13" s="171" t="s">
        <v>10</v>
      </c>
      <c r="E13" s="46">
        <v>25</v>
      </c>
      <c r="F13" s="163"/>
      <c r="G13" s="164" t="s">
        <v>10</v>
      </c>
      <c r="H13" s="165"/>
      <c r="I13" s="44">
        <v>6</v>
      </c>
      <c r="J13" s="171" t="s">
        <v>10</v>
      </c>
      <c r="K13" s="46">
        <v>25</v>
      </c>
      <c r="L13" s="163"/>
      <c r="M13" s="164" t="s">
        <v>10</v>
      </c>
      <c r="N13" s="165"/>
      <c r="O13" s="44">
        <v>0</v>
      </c>
      <c r="P13" s="171" t="s">
        <v>10</v>
      </c>
      <c r="Q13" s="46">
        <v>25</v>
      </c>
      <c r="R13" s="44">
        <v>6</v>
      </c>
      <c r="S13" s="171" t="s">
        <v>10</v>
      </c>
      <c r="T13" s="46">
        <v>25</v>
      </c>
      <c r="U13" s="44">
        <v>5</v>
      </c>
      <c r="V13" s="171" t="s">
        <v>10</v>
      </c>
      <c r="W13" s="46">
        <v>25</v>
      </c>
      <c r="X13" s="163"/>
      <c r="Y13" s="164" t="s">
        <v>10</v>
      </c>
      <c r="Z13" s="165"/>
      <c r="AA13" s="44">
        <v>11</v>
      </c>
      <c r="AB13" s="171" t="s">
        <v>10</v>
      </c>
      <c r="AC13" s="46">
        <v>25</v>
      </c>
      <c r="AD13" s="477"/>
      <c r="AE13" s="445"/>
      <c r="AF13" s="446"/>
      <c r="AG13" s="166">
        <f>AF14</f>
        <v>0</v>
      </c>
      <c r="AH13" s="167" t="s">
        <v>10</v>
      </c>
      <c r="AI13" s="168">
        <f>AD14</f>
        <v>0</v>
      </c>
      <c r="AJ13" s="148">
        <f>AF15</f>
        <v>22</v>
      </c>
      <c r="AK13" s="149" t="s">
        <v>10</v>
      </c>
      <c r="AL13" s="172">
        <f>AD15</f>
        <v>0</v>
      </c>
      <c r="AM13" s="148">
        <f>AF16</f>
        <v>0</v>
      </c>
      <c r="AN13" s="149" t="s">
        <v>10</v>
      </c>
      <c r="AO13" s="172">
        <f>AD16</f>
        <v>25</v>
      </c>
      <c r="AP13" s="147">
        <f>AF17</f>
        <v>0</v>
      </c>
      <c r="AQ13" s="26" t="s">
        <v>10</v>
      </c>
      <c r="AR13" s="27">
        <f>AD17</f>
        <v>0</v>
      </c>
      <c r="AS13" s="21">
        <f>AF18</f>
        <v>25</v>
      </c>
      <c r="AT13" s="151" t="s">
        <v>10</v>
      </c>
      <c r="AU13" s="16">
        <f>AD18</f>
        <v>0</v>
      </c>
      <c r="AV13" s="22">
        <f>AF19</f>
        <v>0</v>
      </c>
      <c r="AW13" s="29" t="s">
        <v>10</v>
      </c>
      <c r="AX13" s="24">
        <f>AD19</f>
        <v>0</v>
      </c>
      <c r="AY13" s="28">
        <f>AF20</f>
        <v>0</v>
      </c>
      <c r="AZ13" s="29" t="s">
        <v>10</v>
      </c>
      <c r="BA13" s="24">
        <f>AD20</f>
        <v>0</v>
      </c>
      <c r="BB13" s="28">
        <f>AF21</f>
        <v>0</v>
      </c>
      <c r="BC13" s="29" t="s">
        <v>10</v>
      </c>
      <c r="BD13" s="24">
        <f>AD21</f>
        <v>0</v>
      </c>
      <c r="BE13" s="28">
        <f>AF22</f>
        <v>0</v>
      </c>
      <c r="BF13" s="29" t="s">
        <v>10</v>
      </c>
      <c r="BG13" s="24">
        <f>AD22</f>
        <v>0</v>
      </c>
      <c r="BH13" s="28">
        <f>AF23</f>
        <v>0</v>
      </c>
      <c r="BI13" s="29" t="s">
        <v>10</v>
      </c>
      <c r="BJ13" s="24">
        <f>AD23</f>
        <v>0</v>
      </c>
      <c r="BK13" s="22">
        <f>AF24</f>
        <v>0</v>
      </c>
      <c r="BL13" s="29" t="s">
        <v>10</v>
      </c>
      <c r="BM13" s="24">
        <f>AD24</f>
        <v>0</v>
      </c>
      <c r="BN13" s="22">
        <f>AF25</f>
        <v>0</v>
      </c>
      <c r="BO13" s="29" t="s">
        <v>10</v>
      </c>
      <c r="BP13" s="24">
        <f>AD25</f>
        <v>0</v>
      </c>
      <c r="BQ13" s="22">
        <f>AF26</f>
        <v>0</v>
      </c>
      <c r="BR13" s="29" t="s">
        <v>10</v>
      </c>
      <c r="BS13" s="24">
        <f>AD26</f>
        <v>0</v>
      </c>
      <c r="BT13" s="22">
        <f>AF27</f>
        <v>0</v>
      </c>
      <c r="BU13" s="29" t="s">
        <v>10</v>
      </c>
      <c r="BV13" s="24">
        <f>AD27</f>
        <v>0</v>
      </c>
      <c r="BW13" s="22">
        <f>AF28</f>
        <v>0</v>
      </c>
      <c r="BX13" s="29" t="s">
        <v>10</v>
      </c>
      <c r="BY13" s="24">
        <f>AD28</f>
        <v>0</v>
      </c>
      <c r="BZ13" s="22">
        <f>AF29</f>
        <v>0</v>
      </c>
      <c r="CA13" s="29" t="s">
        <v>10</v>
      </c>
      <c r="CB13" s="24">
        <f>AD29</f>
        <v>0</v>
      </c>
      <c r="CC13" s="22">
        <f>AF30</f>
        <v>0</v>
      </c>
      <c r="CD13" s="29" t="s">
        <v>10</v>
      </c>
      <c r="CE13" s="24">
        <f>AD30</f>
        <v>0</v>
      </c>
      <c r="CF13" s="22">
        <f>AF31</f>
        <v>0</v>
      </c>
      <c r="CG13" s="29" t="s">
        <v>10</v>
      </c>
      <c r="CH13" s="24">
        <f>AD31</f>
        <v>0</v>
      </c>
      <c r="CI13" s="22">
        <f>AF32</f>
        <v>0</v>
      </c>
      <c r="CJ13" s="29" t="s">
        <v>10</v>
      </c>
      <c r="CK13" s="30">
        <f>AD32</f>
        <v>0</v>
      </c>
      <c r="CL13" s="22">
        <f>AF33</f>
        <v>0</v>
      </c>
      <c r="CM13" s="29" t="s">
        <v>10</v>
      </c>
      <c r="CN13" s="24">
        <f>AD33</f>
        <v>0</v>
      </c>
      <c r="CO13" s="31">
        <f t="shared" si="0"/>
        <v>4</v>
      </c>
      <c r="CP13" s="32">
        <f>SUM(C13,F13,I13,L13,O13,R13,U13,X13,AA13,AG13,AJ13,AM13,AP13,CL13,AS13,AV13,AY13,BB13,BE13,BH13,BK13,BN13,BQ13,BT13,BW13,BZ13,CC13,CF13,CI13)</f>
        <v>75</v>
      </c>
      <c r="CQ13" s="33" t="s">
        <v>10</v>
      </c>
      <c r="CR13" s="34">
        <f>SUM(E13,H13,K13,N13,Q13,T13,W13,Z13,AC13,AI13,AL13,AO13,AR13,CN13,AU13,AX13,BA13,BD13,BG13,BJ13,BM13,BP13,BS13,BV13,BY13,CB13,CE13,CH13,CK13)</f>
        <v>175</v>
      </c>
      <c r="CS13" s="152">
        <f t="shared" si="1"/>
        <v>-100</v>
      </c>
      <c r="CT13" s="153">
        <f>IF(poznámky!K1=10,poznámky!A19)+IF(poznámky!K2=10,poznámky!A20)+IF(poznámky!K3=10,poznámky!A21)+IF(poznámky!K4=10,poznámky!A22)+IF(poznámky!K5=10,poznámky!A23)+IF(poznámky!K6=10,poznámky!A24)+IF(poznámky!K7=10,poznámky!A25)+IF(poznámky!K8=10,poznámky!A26)+IF(poznámky!K9=10,poznámky!A27)+IF(poznámky!K10=10,poznámky!A28)+IF(poznámky!K11=10,poznámky!A29)+IF(poznámky!K12=10,poznámky!A30)+IF(poznámky!K13=10,poznámky!A31)+IF(poznámky!K14=10,poznámky!A32)+IF(poznámky!K15=10,poznámky!A33)+IF(poznámky!K16=10,poznámky!A34)+IF(poznámky!K17=10,poznámky!A35)+IF(poznámky!K18=10,poznámky!A36)+IF(poznámky!K19=10,poznámky!A37)+IF(poznámky!K20=10,poznámky!A38)+IF(poznámky!K21=10,poznámky!A39)+IF(poznámky!K22=10,poznámky!A40)+IF(poznámky!K23=10,poznámky!A41)+IF(poznámky!K24=10,poznámky!A42)+IF(poznámky!K25=10,poznámky!A43)+IF(poznámky!K26=10,poznámky!A44)+IF(poznámky!K27=10,poznámky!A45)+IF(poznámky!K28=10,poznámky!A46)+IF(poznámky!K29=10,poznámky!A47)+IF(poznámky!K30=10,poznámky!A48)</f>
        <v>8</v>
      </c>
      <c r="CU13" s="37" t="s">
        <v>11</v>
      </c>
      <c r="CV13" s="38" t="str">
        <f t="shared" si="2"/>
        <v>Adrian D.</v>
      </c>
      <c r="CW13" s="173">
        <f>SUM('1_ kolo'!CO13,'2_ kolo'!CO13)</f>
        <v>14</v>
      </c>
      <c r="CX13" s="155">
        <f>SUM('1_ kolo'!CP13,'2_ kolo'!CP13)</f>
        <v>206</v>
      </c>
      <c r="CY13" s="156" t="s">
        <v>10</v>
      </c>
      <c r="CZ13" s="157">
        <f>SUM('1_ kolo'!CR13,'2_ kolo'!CR13)</f>
        <v>398</v>
      </c>
      <c r="DA13" s="158">
        <f t="shared" si="3"/>
        <v>-192</v>
      </c>
      <c r="DB13" s="159">
        <f>IF(poznámky!S1=10,poznámky!A19)+IF(poznámky!S2=10,poznámky!A20)+IF(poznámky!S3=10,poznámky!A21)+IF(poznámky!S4=10,poznámky!A22)+IF(poznámky!S5=10,poznámky!A23)+IF(poznámky!S6=10,poznámky!A24)+IF(poznámky!S7=10,poznámky!A25)+IF(poznámky!S8=10,poznámky!A26)+IF(poznámky!S9=10,poznámky!A27)+IF(poznámky!S10=10,poznámky!A28)+IF(poznámky!S11=10,poznámky!A29)+IF(poznámky!S12=10,poznámky!A30)+IF(poznámky!S13=10,poznámky!A31)+IF(poznámky!S14=10,poznámky!A32)+IF(poznámky!S15=10,poznámky!A33)+IF(poznámky!S16=10,poznámky!A34)+IF(poznámky!S17=10,poznámky!A35)+IF(poznámky!S18=10,poznámky!A36)+IF(poznámky!S19=10,poznámky!A37)+IF(poznámky!S20=10,poznámky!A38)+IF(poznámky!S21=10,poznámky!A39)+IF(poznámky!S22=10,poznámky!A40)+IF(poznámky!S23=10,poznámky!A41)+IF(poznámky!S24=10,poznámky!A42)+IF(poznámky!S25=10,poznámky!A43)+IF(poznámky!S26=10,poznámky!A44)+IF(poznámky!S27=10,poznámky!A45)+IF(poznámky!S28=10,poznámky!A46)+IF(poznámky!S29=10,poznámky!A47)+IF(poznámky!S30=10,poznámky!A48)</f>
        <v>9</v>
      </c>
      <c r="DC13" s="160" t="s">
        <v>11</v>
      </c>
      <c r="DD13" s="161" t="str">
        <f t="shared" si="4"/>
        <v>Adrian D.</v>
      </c>
      <c r="DE13" s="43">
        <f>IF(C13&gt;E13,2,"0")+IF(C13=E13,1)*IF(C13+E13=0,0,1)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+IF(AV13&gt;AX13,2,"0")+IF(AV13=AX13,1)*IF(AV13+AX13=0,0,1)+IF(AY13&gt;BA13,2,"0")+IF(AY13=BA13,1)*IF(AY13+BA13=0,0,1)+IF(BB13&gt;BD13,2,"0")+IF(BB13=BD13,1)*IF(BB13+BD13=0,0,1)</f>
        <v>4</v>
      </c>
      <c r="DF13" s="462"/>
    </row>
    <row r="14" spans="1:110" ht="19.5" customHeight="1" x14ac:dyDescent="0.2">
      <c r="A14" s="145">
        <v>11</v>
      </c>
      <c r="B14" s="174" t="str">
        <f>'1_ kolo'!B14</f>
        <v>Zdeňka Ch.</v>
      </c>
      <c r="C14" s="166"/>
      <c r="D14" s="167" t="s">
        <v>10</v>
      </c>
      <c r="E14" s="168"/>
      <c r="F14" s="166"/>
      <c r="G14" s="167" t="s">
        <v>10</v>
      </c>
      <c r="H14" s="168"/>
      <c r="I14" s="166"/>
      <c r="J14" s="167" t="s">
        <v>10</v>
      </c>
      <c r="K14" s="168"/>
      <c r="L14" s="166"/>
      <c r="M14" s="167" t="s">
        <v>10</v>
      </c>
      <c r="N14" s="168"/>
      <c r="O14" s="175"/>
      <c r="P14" s="167" t="s">
        <v>10</v>
      </c>
      <c r="Q14" s="176"/>
      <c r="R14" s="166"/>
      <c r="S14" s="167" t="s">
        <v>10</v>
      </c>
      <c r="T14" s="168"/>
      <c r="U14" s="175"/>
      <c r="V14" s="167" t="s">
        <v>10</v>
      </c>
      <c r="W14" s="176"/>
      <c r="X14" s="166"/>
      <c r="Y14" s="167" t="s">
        <v>10</v>
      </c>
      <c r="Z14" s="168"/>
      <c r="AA14" s="166"/>
      <c r="AB14" s="167" t="s">
        <v>10</v>
      </c>
      <c r="AC14" s="168"/>
      <c r="AD14" s="166"/>
      <c r="AE14" s="167" t="s">
        <v>10</v>
      </c>
      <c r="AF14" s="168"/>
      <c r="AG14" s="482"/>
      <c r="AH14" s="445"/>
      <c r="AI14" s="446"/>
      <c r="AJ14" s="166">
        <f>AI15</f>
        <v>0</v>
      </c>
      <c r="AK14" s="167" t="s">
        <v>10</v>
      </c>
      <c r="AL14" s="177">
        <f>AG15</f>
        <v>0</v>
      </c>
      <c r="AM14" s="166"/>
      <c r="AN14" s="167" t="s">
        <v>10</v>
      </c>
      <c r="AO14" s="177"/>
      <c r="AP14" s="147">
        <f>AI17</f>
        <v>0</v>
      </c>
      <c r="AQ14" s="26" t="s">
        <v>10</v>
      </c>
      <c r="AR14" s="27">
        <f>AG17</f>
        <v>0</v>
      </c>
      <c r="AS14" s="28">
        <f>AI18</f>
        <v>0</v>
      </c>
      <c r="AT14" s="29" t="s">
        <v>10</v>
      </c>
      <c r="AU14" s="24">
        <f>AG18</f>
        <v>0</v>
      </c>
      <c r="AV14" s="22">
        <f>AI19</f>
        <v>0</v>
      </c>
      <c r="AW14" s="29" t="s">
        <v>10</v>
      </c>
      <c r="AX14" s="24">
        <f>AG19</f>
        <v>0</v>
      </c>
      <c r="AY14" s="28">
        <f>AI20</f>
        <v>0</v>
      </c>
      <c r="AZ14" s="29" t="s">
        <v>10</v>
      </c>
      <c r="BA14" s="24">
        <f>AG20</f>
        <v>0</v>
      </c>
      <c r="BB14" s="28">
        <f>AI21</f>
        <v>0</v>
      </c>
      <c r="BC14" s="29" t="s">
        <v>10</v>
      </c>
      <c r="BD14" s="24">
        <f>AG21</f>
        <v>0</v>
      </c>
      <c r="BE14" s="28">
        <f>AI22</f>
        <v>0</v>
      </c>
      <c r="BF14" s="29" t="s">
        <v>10</v>
      </c>
      <c r="BG14" s="24">
        <f>AG22</f>
        <v>0</v>
      </c>
      <c r="BH14" s="28">
        <f>AI23</f>
        <v>0</v>
      </c>
      <c r="BI14" s="29" t="s">
        <v>10</v>
      </c>
      <c r="BJ14" s="24">
        <f>AG23</f>
        <v>0</v>
      </c>
      <c r="BK14" s="22">
        <f>AI24</f>
        <v>0</v>
      </c>
      <c r="BL14" s="29" t="s">
        <v>10</v>
      </c>
      <c r="BM14" s="24">
        <f>AG24</f>
        <v>0</v>
      </c>
      <c r="BN14" s="22">
        <f>AI25</f>
        <v>0</v>
      </c>
      <c r="BO14" s="29" t="s">
        <v>10</v>
      </c>
      <c r="BP14" s="24">
        <f>AG25</f>
        <v>0</v>
      </c>
      <c r="BQ14" s="22">
        <f>AI26</f>
        <v>0</v>
      </c>
      <c r="BR14" s="29" t="s">
        <v>10</v>
      </c>
      <c r="BS14" s="24">
        <f>AG26</f>
        <v>0</v>
      </c>
      <c r="BT14" s="22">
        <f>AI27</f>
        <v>0</v>
      </c>
      <c r="BU14" s="29" t="s">
        <v>10</v>
      </c>
      <c r="BV14" s="24">
        <f>AG27</f>
        <v>0</v>
      </c>
      <c r="BW14" s="22">
        <f>AI28</f>
        <v>0</v>
      </c>
      <c r="BX14" s="29" t="s">
        <v>10</v>
      </c>
      <c r="BY14" s="24">
        <f>AG28</f>
        <v>0</v>
      </c>
      <c r="BZ14" s="22">
        <f>AI29</f>
        <v>0</v>
      </c>
      <c r="CA14" s="29" t="s">
        <v>10</v>
      </c>
      <c r="CB14" s="24">
        <f>AG29</f>
        <v>0</v>
      </c>
      <c r="CC14" s="22">
        <f>AI30</f>
        <v>0</v>
      </c>
      <c r="CD14" s="29" t="s">
        <v>10</v>
      </c>
      <c r="CE14" s="24">
        <f>AG30</f>
        <v>0</v>
      </c>
      <c r="CF14" s="22">
        <f>AI31</f>
        <v>0</v>
      </c>
      <c r="CG14" s="29" t="s">
        <v>10</v>
      </c>
      <c r="CH14" s="24">
        <f>AG31</f>
        <v>0</v>
      </c>
      <c r="CI14" s="22">
        <f>AI32</f>
        <v>0</v>
      </c>
      <c r="CJ14" s="29" t="s">
        <v>10</v>
      </c>
      <c r="CK14" s="24">
        <f>AG32</f>
        <v>0</v>
      </c>
      <c r="CL14" s="22">
        <f>AI33</f>
        <v>0</v>
      </c>
      <c r="CM14" s="29" t="s">
        <v>10</v>
      </c>
      <c r="CN14" s="30">
        <f>AG33</f>
        <v>0</v>
      </c>
      <c r="CO14" s="31">
        <f t="shared" si="0"/>
        <v>0</v>
      </c>
      <c r="CP14" s="32">
        <f>SUM(C14,F14,I14,L14,O14,R14,U14,X14,AA14,AD14,AJ14,AM14,AP14,CL14,AS14,AV14,AY14,BB14,BE14,BH14,BK14,BN14,BQ14,BT14,BW14,BZ14,CC14,CF14,CI14)</f>
        <v>0</v>
      </c>
      <c r="CQ14" s="33" t="s">
        <v>10</v>
      </c>
      <c r="CR14" s="34">
        <f>SUM(E14,H14,K14,N14,Q14,T14,W14,Z14,AC14,AF14,AL14,AO14,AR14,CN14,AU14,AX14,BA14,BD14,BG14,BJ14,BM14,BP14,BS14,BV14,BY14,CB14,CE14,CH14,CK14)</f>
        <v>0</v>
      </c>
      <c r="CS14" s="152">
        <f t="shared" si="1"/>
        <v>0</v>
      </c>
      <c r="CT14" s="153">
        <f>IF(poznámky!K1=11,poznámky!A19)+IF(poznámky!K2=11,poznámky!A20)+IF(poznámky!K3=11,poznámky!A21)+IF(poznámky!K4=11,poznámky!A22)+IF(poznámky!K5=11,poznámky!A23)+IF(poznámky!K6=11,poznámky!A24)+IF(poznámky!K7=11,poznámky!A25)+IF(poznámky!K8=11,poznámky!A26)+IF(poznámky!K9=11,poznámky!A27)+IF(poznámky!K10=11,poznámky!A28)+IF(poznámky!K11=11,poznámky!A29)+IF(poznámky!K12=11,poznámky!A30)+IF(poznámky!K13=11,poznámky!A31)+IF(poznámky!K14=11,poznámky!A32)+IF(poznámky!K15=11,poznámky!A33)+IF(poznámky!K16=11,poznámky!A34)+IF(poznámky!K17=11,poznámky!A35)+IF(poznámky!K18=11,poznámky!A36)+IF(poznámky!K19=11,poznámky!A37)+IF(poznámky!K20=11,poznámky!A38)+IF(poznámky!K21=11,poznámky!A39)+IF(poznámky!K22=11,poznámky!A40)+IF(poznámky!K23=11,poznámky!A41)+IF(poznámky!K24=11,poznámky!A42)+IF(poznámky!K25=11,poznámky!A43)+IF(poznámky!K26=11,poznámky!A44)+IF(poznámky!K27=11,poznámky!A45)+IF(poznámky!K28=11,poznámky!A46)+IF(poznámky!K29=11,poznámky!A47)+IF(poznámky!K30=11,poznámky!A48)</f>
        <v>14</v>
      </c>
      <c r="CU14" s="37" t="s">
        <v>11</v>
      </c>
      <c r="CV14" s="38" t="str">
        <f t="shared" si="2"/>
        <v>Zdeňka Ch.</v>
      </c>
      <c r="CW14" s="173">
        <f>SUM('1_ kolo'!CO14,'2_ kolo'!CO14)</f>
        <v>7</v>
      </c>
      <c r="CX14" s="155">
        <f>SUM('1_ kolo'!CP14,'2_ kolo'!CP14)</f>
        <v>116</v>
      </c>
      <c r="CY14" s="156" t="s">
        <v>10</v>
      </c>
      <c r="CZ14" s="157">
        <f>SUM('1_ kolo'!CR14,'2_ kolo'!CR14)</f>
        <v>255</v>
      </c>
      <c r="DA14" s="158">
        <f t="shared" si="3"/>
        <v>-139</v>
      </c>
      <c r="DB14" s="159">
        <f>IF(poznámky!S1=11,poznámky!A19)+IF(poznámky!S2=11,poznámky!A20)+IF(poznámky!S3=11,poznámky!A21)+IF(poznámky!S4=11,poznámky!A22)+IF(poznámky!S5=11,poznámky!A23)+IF(poznámky!S6=11,poznámky!A24)+IF(poznámky!S7=11,poznámky!A25)+IF(poznámky!S8=11,poznámky!A26)+IF(poznámky!S9=11,poznámky!A27)+IF(poznámky!S10=11,poznámky!A28)+IF(poznámky!S11=11,poznámky!A29)+IF(poznámky!S12=11,poznámky!A30)+IF(poznámky!S13=11,poznámky!A31)+IF(poznámky!S14=11,poznámky!A32)+IF(poznámky!S15=11,poznámky!A33)+IF(poznámky!S16=11,poznámky!A34)+IF(poznámky!S17=11,poznámky!A35)+IF(poznámky!S18=11,poznámky!A36)+IF(poznámky!S19=11,poznámky!A37)+IF(poznámky!S20=11,poznámky!A38)+IF(poznámky!S21=11,poznámky!A39)+IF(poznámky!S22=11,poznámky!A40)+IF(poznámky!S23=11,poznámky!A41)+IF(poznámky!S24=11,poznámky!A42)+IF(poznámky!S25=11,poznámky!A43)+IF(poznámky!S26=11,poznámky!A44)+IF(poznámky!S27=11,poznámky!A45)+IF(poznámky!S28=11,poznámky!A46)+IF(poznámky!S29=11,poznámky!A47)+IF(poznámky!S30=11,poznámky!A48)</f>
        <v>10</v>
      </c>
      <c r="DC14" s="160" t="s">
        <v>11</v>
      </c>
      <c r="DD14" s="161" t="str">
        <f t="shared" si="4"/>
        <v>Zdeňka Ch.</v>
      </c>
      <c r="DE14" s="43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+IF(AV14&gt;AX14,2,"0")+IF(AV14=AX14,1)*IF(AV14+AX14=0,0,1)+IF(AY14&gt;BA14,2,"0")+IF(AY14=BA14,1)*IF(AY14+BA14=0,0,1)+IF(BB14&gt;BD14,2,"0")+IF(BB14=BD14,1)*IF(BB14+BD14=0,0,1)</f>
        <v>0</v>
      </c>
      <c r="DF14" s="462"/>
    </row>
    <row r="15" spans="1:110" ht="19.5" customHeight="1" x14ac:dyDescent="0.2">
      <c r="A15" s="145">
        <v>12</v>
      </c>
      <c r="B15" s="146" t="str">
        <f>'1_ kolo'!B15</f>
        <v>Lenka P.</v>
      </c>
      <c r="C15" s="44">
        <v>0</v>
      </c>
      <c r="D15" s="171" t="s">
        <v>10</v>
      </c>
      <c r="E15" s="46">
        <v>25</v>
      </c>
      <c r="F15" s="163"/>
      <c r="G15" s="164" t="s">
        <v>10</v>
      </c>
      <c r="H15" s="165"/>
      <c r="I15" s="44">
        <v>1</v>
      </c>
      <c r="J15" s="171" t="s">
        <v>10</v>
      </c>
      <c r="K15" s="46">
        <v>25</v>
      </c>
      <c r="L15" s="163"/>
      <c r="M15" s="164" t="s">
        <v>10</v>
      </c>
      <c r="N15" s="165"/>
      <c r="O15" s="44">
        <v>0</v>
      </c>
      <c r="P15" s="171" t="s">
        <v>10</v>
      </c>
      <c r="Q15" s="46">
        <v>25</v>
      </c>
      <c r="R15" s="44">
        <v>0</v>
      </c>
      <c r="S15" s="171" t="s">
        <v>10</v>
      </c>
      <c r="T15" s="46">
        <v>25</v>
      </c>
      <c r="U15" s="44">
        <v>0</v>
      </c>
      <c r="V15" s="171" t="s">
        <v>10</v>
      </c>
      <c r="W15" s="46">
        <v>25</v>
      </c>
      <c r="X15" s="163"/>
      <c r="Y15" s="164" t="s">
        <v>10</v>
      </c>
      <c r="Z15" s="165"/>
      <c r="AA15" s="44">
        <v>7</v>
      </c>
      <c r="AB15" s="171" t="s">
        <v>10</v>
      </c>
      <c r="AC15" s="46">
        <v>24</v>
      </c>
      <c r="AD15" s="44">
        <v>0</v>
      </c>
      <c r="AE15" s="171" t="s">
        <v>10</v>
      </c>
      <c r="AF15" s="46">
        <v>22</v>
      </c>
      <c r="AG15" s="166"/>
      <c r="AH15" s="167" t="s">
        <v>10</v>
      </c>
      <c r="AI15" s="168"/>
      <c r="AJ15" s="477"/>
      <c r="AK15" s="445"/>
      <c r="AL15" s="449"/>
      <c r="AM15" s="148">
        <f>AL16</f>
        <v>0</v>
      </c>
      <c r="AN15" s="149" t="s">
        <v>10</v>
      </c>
      <c r="AO15" s="150">
        <f>AJ16</f>
        <v>25</v>
      </c>
      <c r="AP15" s="147">
        <f>AL17</f>
        <v>0</v>
      </c>
      <c r="AQ15" s="26" t="s">
        <v>10</v>
      </c>
      <c r="AR15" s="27">
        <f>AJ17</f>
        <v>0</v>
      </c>
      <c r="AS15" s="21">
        <f>AL18</f>
        <v>23</v>
      </c>
      <c r="AT15" s="151" t="s">
        <v>10</v>
      </c>
      <c r="AU15" s="16">
        <f>AJ18</f>
        <v>12</v>
      </c>
      <c r="AV15" s="22">
        <f>AL19</f>
        <v>0</v>
      </c>
      <c r="AW15" s="29" t="s">
        <v>10</v>
      </c>
      <c r="AX15" s="24">
        <f>AJ19</f>
        <v>0</v>
      </c>
      <c r="AY15" s="28">
        <f>AL20</f>
        <v>0</v>
      </c>
      <c r="AZ15" s="29" t="s">
        <v>10</v>
      </c>
      <c r="BA15" s="24">
        <f>AJ20</f>
        <v>0</v>
      </c>
      <c r="BB15" s="28">
        <f>AL21</f>
        <v>0</v>
      </c>
      <c r="BC15" s="29" t="s">
        <v>10</v>
      </c>
      <c r="BD15" s="24">
        <f>AJ21</f>
        <v>0</v>
      </c>
      <c r="BE15" s="28">
        <f>AL22</f>
        <v>0</v>
      </c>
      <c r="BF15" s="29" t="s">
        <v>10</v>
      </c>
      <c r="BG15" s="24">
        <f>AJ22</f>
        <v>0</v>
      </c>
      <c r="BH15" s="28">
        <f>AL23</f>
        <v>0</v>
      </c>
      <c r="BI15" s="29" t="s">
        <v>10</v>
      </c>
      <c r="BJ15" s="24">
        <f>AJ23</f>
        <v>0</v>
      </c>
      <c r="BK15" s="22">
        <f>AL24</f>
        <v>0</v>
      </c>
      <c r="BL15" s="29" t="s">
        <v>10</v>
      </c>
      <c r="BM15" s="24">
        <f>AJ24</f>
        <v>0</v>
      </c>
      <c r="BN15" s="22">
        <f>AL25</f>
        <v>0</v>
      </c>
      <c r="BO15" s="29" t="s">
        <v>10</v>
      </c>
      <c r="BP15" s="24">
        <f>AJ25</f>
        <v>0</v>
      </c>
      <c r="BQ15" s="22">
        <f>AL26</f>
        <v>0</v>
      </c>
      <c r="BR15" s="29" t="s">
        <v>10</v>
      </c>
      <c r="BS15" s="24">
        <f>AJ26</f>
        <v>0</v>
      </c>
      <c r="BT15" s="22">
        <f>AL27</f>
        <v>0</v>
      </c>
      <c r="BU15" s="29" t="s">
        <v>10</v>
      </c>
      <c r="BV15" s="24">
        <f>AJ27</f>
        <v>0</v>
      </c>
      <c r="BW15" s="22">
        <f>AL28</f>
        <v>0</v>
      </c>
      <c r="BX15" s="29" t="s">
        <v>10</v>
      </c>
      <c r="BY15" s="24">
        <f>AJ28</f>
        <v>0</v>
      </c>
      <c r="BZ15" s="22">
        <f>AL29</f>
        <v>0</v>
      </c>
      <c r="CA15" s="29" t="s">
        <v>10</v>
      </c>
      <c r="CB15" s="24">
        <f>AJ29</f>
        <v>0</v>
      </c>
      <c r="CC15" s="22">
        <f>AL30</f>
        <v>0</v>
      </c>
      <c r="CD15" s="29" t="s">
        <v>10</v>
      </c>
      <c r="CE15" s="24">
        <f>AJ30</f>
        <v>0</v>
      </c>
      <c r="CF15" s="22">
        <f>AL31</f>
        <v>0</v>
      </c>
      <c r="CG15" s="29" t="s">
        <v>10</v>
      </c>
      <c r="CH15" s="24">
        <f>AJ31</f>
        <v>0</v>
      </c>
      <c r="CI15" s="22">
        <f>AL32</f>
        <v>0</v>
      </c>
      <c r="CJ15" s="29" t="s">
        <v>10</v>
      </c>
      <c r="CK15" s="24">
        <f>AJ32</f>
        <v>0</v>
      </c>
      <c r="CL15" s="22">
        <f>AL33</f>
        <v>0</v>
      </c>
      <c r="CM15" s="29" t="s">
        <v>10</v>
      </c>
      <c r="CN15" s="24">
        <f>AJ33</f>
        <v>0</v>
      </c>
      <c r="CO15" s="31">
        <f t="shared" si="0"/>
        <v>2</v>
      </c>
      <c r="CP15" s="32">
        <f>SUM(C15,F15,I15,L15,O15,R15,U15,X15,AA15,AD15,AG15,AM15,AP15,CL15,AS15,AV15,AY15,BB15,BE15,BH15,BK15,BN15,BQ15,BT15,BW15,BZ15,CC15,CF15,CI15)</f>
        <v>31</v>
      </c>
      <c r="CQ15" s="33" t="s">
        <v>10</v>
      </c>
      <c r="CR15" s="34">
        <f>SUM(E15,H15,K15,N15,Q15,T15,W15,Z15,AC15,AF15,AI15,AO15,AR15,CN15,AU15,AX15,BA15,BD15,BG15,BJ15,BM15,BP15,BS15,BV15,BY15,CB15,CE15,CH15,CK15)</f>
        <v>208</v>
      </c>
      <c r="CS15" s="152">
        <f t="shared" si="1"/>
        <v>-177</v>
      </c>
      <c r="CT15" s="153">
        <f>IF(poznámky!K1=12,poznámky!A19)+IF(poznámky!K2=12,poznámky!A20)+IF(poznámky!K3=12,poznámky!A21)+IF(poznámky!K4=12,poznámky!A22)+IF(poznámky!K5=12,poznámky!A23)+IF(poznámky!K6=12,poznámky!A24)+IF(poznámky!K7=12,poznámky!A25)+IF(poznámky!K8=12,poznámky!A26)+IF(poznámky!K9=12,poznámky!A27)+IF(poznámky!K10=12,poznámky!A28)+IF(poznámky!K11=12,poznámky!A29)+IF(poznámky!K12=12,poznámky!A30)+IF(poznámky!K13=12,poznámky!A31)+IF(poznámky!K14=12,poznámky!A32)+IF(poznámky!K15=12,poznámky!A33)+IF(poznámky!K16=12,poznámky!A34)+IF(poznámky!K17=12,poznámky!A35)+IF(poznámky!K18=12,poznámky!A36)+IF(poznámky!K19=12,poznámky!A37)+IF(poznámky!K20=12,poznámky!A38)+IF(poznámky!K21=12,poznámky!A39)+IF(poznámky!K22=12,poznámky!A40)+IF(poznámky!K23=12,poznámky!A41)+IF(poznámky!K24=12,poznámky!A42)+IF(poznámky!K25=12,poznámky!A43)+IF(poznámky!K26=12,poznámky!A44)+IF(poznámky!K27=12,poznámky!A45)+IF(poznámky!K28=12,poznámky!A46)+IF(poznámky!K29=12,poznámky!A47)+IF(poznámky!K30=12,poznámky!A48)</f>
        <v>9</v>
      </c>
      <c r="CU15" s="37" t="s">
        <v>11</v>
      </c>
      <c r="CV15" s="38" t="str">
        <f t="shared" si="2"/>
        <v>Lenka P.</v>
      </c>
      <c r="CW15" s="173">
        <f>SUM('1_ kolo'!CO15,'2_ kolo'!CO15)</f>
        <v>5</v>
      </c>
      <c r="CX15" s="155">
        <f>SUM('1_ kolo'!CP15,'2_ kolo'!CP15)</f>
        <v>117</v>
      </c>
      <c r="CY15" s="156" t="s">
        <v>10</v>
      </c>
      <c r="CZ15" s="157">
        <f>SUM('1_ kolo'!CR15,'2_ kolo'!CR15)</f>
        <v>491</v>
      </c>
      <c r="DA15" s="158">
        <f t="shared" si="3"/>
        <v>-374</v>
      </c>
      <c r="DB15" s="159">
        <f>IF(poznámky!S1=12,poznámky!A19)+IF(poznámky!S2=12,poznámky!A20)+IF(poznámky!S3=12,poznámky!A21)+IF(poznámky!S4=12,poznámky!A22)+IF(poznámky!S5=12,poznámky!A23)+IF(poznámky!S6=12,poznámky!A24)+IF(poznámky!S7=12,poznámky!A25)+IF(poznámky!S8=12,poznámky!A26)+IF(poznámky!S9=12,poznámky!A27)+IF(poznámky!S10=12,poznámky!A28)+IF(poznámky!S11=12,poznámky!A29)+IF(poznámky!S12=12,poznámky!A30)+IF(poznámky!S13=12,poznámky!A31)+IF(poznámky!S14=12,poznámky!A32)+IF(poznámky!S15=12,poznámky!A33)+IF(poznámky!S16=12,poznámky!A34)+IF(poznámky!S17=12,poznámky!A35)+IF(poznámky!S18=12,poznámky!A36)+IF(poznámky!S19=12,poznámky!A37)+IF(poznámky!S20=12,poznámky!A38)+IF(poznámky!S21=12,poznámky!A39)+IF(poznámky!S22=12,poznámky!A40)+IF(poznámky!S23=12,poznámky!A41)+IF(poznámky!S24=12,poznámky!A42)+IF(poznámky!S25=12,poznámky!A43)+IF(poznámky!S26=12,poznámky!A44)+IF(poznámky!S27=12,poznámky!A45)+IF(poznámky!S28=12,poznámky!A46)+IF(poznámky!S29=12,poznámky!A47)+IF(poznámky!S30=12,poznámky!A48)</f>
        <v>12</v>
      </c>
      <c r="DC15" s="160" t="s">
        <v>11</v>
      </c>
      <c r="DD15" s="161" t="str">
        <f t="shared" si="4"/>
        <v>Lenka P.</v>
      </c>
      <c r="DE15" s="43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+IF(AV15&gt;AX15,2,"0")+IF(AV15=AX15,1)*IF(AV15+AX15=0,0,1)+IF(AY15&gt;BA15,2,"0")+IF(AY15=BA15,1)*IF(AY15+BA15=0,0,1)+IF(BB15&gt;BD15,2,"0")+IF(BB15=BD15,1)*IF(BB15+BD15=0,0,1)</f>
        <v>2</v>
      </c>
      <c r="DF15" s="462"/>
    </row>
    <row r="16" spans="1:110" ht="19.5" customHeight="1" x14ac:dyDescent="0.2">
      <c r="A16" s="145">
        <v>13</v>
      </c>
      <c r="B16" s="146" t="str">
        <f>'1_ kolo'!B16</f>
        <v>Zdeněk S.</v>
      </c>
      <c r="C16" s="44">
        <v>6</v>
      </c>
      <c r="D16" s="171" t="s">
        <v>10</v>
      </c>
      <c r="E16" s="46">
        <v>25</v>
      </c>
      <c r="F16" s="163"/>
      <c r="G16" s="164" t="s">
        <v>10</v>
      </c>
      <c r="H16" s="165"/>
      <c r="I16" s="44">
        <v>23</v>
      </c>
      <c r="J16" s="171" t="s">
        <v>10</v>
      </c>
      <c r="K16" s="46">
        <v>4</v>
      </c>
      <c r="L16" s="163"/>
      <c r="M16" s="164" t="s">
        <v>10</v>
      </c>
      <c r="N16" s="165"/>
      <c r="O16" s="44">
        <v>12</v>
      </c>
      <c r="P16" s="171" t="s">
        <v>10</v>
      </c>
      <c r="Q16" s="46">
        <v>19</v>
      </c>
      <c r="R16" s="44">
        <v>10</v>
      </c>
      <c r="S16" s="171" t="s">
        <v>10</v>
      </c>
      <c r="T16" s="46">
        <v>19</v>
      </c>
      <c r="U16" s="44">
        <v>19</v>
      </c>
      <c r="V16" s="171" t="s">
        <v>10</v>
      </c>
      <c r="W16" s="46">
        <v>22</v>
      </c>
      <c r="X16" s="163"/>
      <c r="Y16" s="164" t="s">
        <v>10</v>
      </c>
      <c r="Z16" s="165"/>
      <c r="AA16" s="44">
        <v>25</v>
      </c>
      <c r="AB16" s="171" t="s">
        <v>10</v>
      </c>
      <c r="AC16" s="46">
        <v>14</v>
      </c>
      <c r="AD16" s="44">
        <v>25</v>
      </c>
      <c r="AE16" s="171" t="s">
        <v>10</v>
      </c>
      <c r="AF16" s="46">
        <v>0</v>
      </c>
      <c r="AG16" s="175">
        <v>25</v>
      </c>
      <c r="AH16" s="167" t="s">
        <v>10</v>
      </c>
      <c r="AI16" s="176">
        <v>0</v>
      </c>
      <c r="AJ16" s="44">
        <v>25</v>
      </c>
      <c r="AK16" s="171" t="s">
        <v>10</v>
      </c>
      <c r="AL16" s="178">
        <v>0</v>
      </c>
      <c r="AM16" s="477"/>
      <c r="AN16" s="445"/>
      <c r="AO16" s="449"/>
      <c r="AP16" s="147">
        <f>AO17</f>
        <v>0</v>
      </c>
      <c r="AQ16" s="26" t="s">
        <v>10</v>
      </c>
      <c r="AR16" s="27">
        <f>AM17</f>
        <v>0</v>
      </c>
      <c r="AS16" s="21">
        <f>AO18</f>
        <v>25</v>
      </c>
      <c r="AT16" s="151" t="s">
        <v>10</v>
      </c>
      <c r="AU16" s="16">
        <f>AM18</f>
        <v>5</v>
      </c>
      <c r="AV16" s="22">
        <f>AO19</f>
        <v>0</v>
      </c>
      <c r="AW16" s="29" t="s">
        <v>10</v>
      </c>
      <c r="AX16" s="24">
        <f>AM19</f>
        <v>0</v>
      </c>
      <c r="AY16" s="28">
        <f>AO20</f>
        <v>0</v>
      </c>
      <c r="AZ16" s="29" t="s">
        <v>10</v>
      </c>
      <c r="BA16" s="24">
        <f>AM20</f>
        <v>0</v>
      </c>
      <c r="BB16" s="28">
        <f>AO21</f>
        <v>0</v>
      </c>
      <c r="BC16" s="29" t="s">
        <v>10</v>
      </c>
      <c r="BD16" s="24">
        <f>AM21</f>
        <v>0</v>
      </c>
      <c r="BE16" s="28">
        <f>AO22</f>
        <v>0</v>
      </c>
      <c r="BF16" s="29" t="s">
        <v>10</v>
      </c>
      <c r="BG16" s="24">
        <f>AM22</f>
        <v>0</v>
      </c>
      <c r="BH16" s="28">
        <f>AO23</f>
        <v>0</v>
      </c>
      <c r="BI16" s="29" t="s">
        <v>10</v>
      </c>
      <c r="BJ16" s="24">
        <f>AM23</f>
        <v>0</v>
      </c>
      <c r="BK16" s="22">
        <f>AO24</f>
        <v>0</v>
      </c>
      <c r="BL16" s="29" t="s">
        <v>10</v>
      </c>
      <c r="BM16" s="24">
        <f>AM24</f>
        <v>0</v>
      </c>
      <c r="BN16" s="22">
        <f>AO25</f>
        <v>0</v>
      </c>
      <c r="BO16" s="29" t="s">
        <v>10</v>
      </c>
      <c r="BP16" s="24">
        <f>AM25</f>
        <v>0</v>
      </c>
      <c r="BQ16" s="22">
        <f>AO26</f>
        <v>0</v>
      </c>
      <c r="BR16" s="29" t="s">
        <v>10</v>
      </c>
      <c r="BS16" s="24">
        <f>AM26</f>
        <v>0</v>
      </c>
      <c r="BT16" s="22">
        <f>AO27</f>
        <v>0</v>
      </c>
      <c r="BU16" s="29" t="s">
        <v>10</v>
      </c>
      <c r="BV16" s="24">
        <f>AM27</f>
        <v>0</v>
      </c>
      <c r="BW16" s="22">
        <f>AO28</f>
        <v>0</v>
      </c>
      <c r="BX16" s="29" t="s">
        <v>10</v>
      </c>
      <c r="BY16" s="24">
        <f>AM28</f>
        <v>0</v>
      </c>
      <c r="BZ16" s="22">
        <f>AO29</f>
        <v>0</v>
      </c>
      <c r="CA16" s="29" t="s">
        <v>10</v>
      </c>
      <c r="CB16" s="24">
        <f>AM29</f>
        <v>0</v>
      </c>
      <c r="CC16" s="22">
        <f>AO30</f>
        <v>0</v>
      </c>
      <c r="CD16" s="29" t="s">
        <v>10</v>
      </c>
      <c r="CE16" s="24">
        <f>AM30</f>
        <v>0</v>
      </c>
      <c r="CF16" s="22">
        <f>AO31</f>
        <v>0</v>
      </c>
      <c r="CG16" s="29" t="s">
        <v>10</v>
      </c>
      <c r="CH16" s="24">
        <f>AM31</f>
        <v>0</v>
      </c>
      <c r="CI16" s="22">
        <f>AO32</f>
        <v>0</v>
      </c>
      <c r="CJ16" s="29" t="s">
        <v>10</v>
      </c>
      <c r="CK16" s="24">
        <f>AM32</f>
        <v>0</v>
      </c>
      <c r="CL16" s="22">
        <f>AO33</f>
        <v>0</v>
      </c>
      <c r="CM16" s="29" t="s">
        <v>10</v>
      </c>
      <c r="CN16" s="24">
        <f>AM33</f>
        <v>0</v>
      </c>
      <c r="CO16" s="31">
        <f t="shared" si="0"/>
        <v>12</v>
      </c>
      <c r="CP16" s="32">
        <f>SUM(C16,F16,I16,L16,O16,R16,U16,X16,AA16,AD16,AG16,AJ16,AP16,CL16,AS16,AV16,AY16,BB16,BE16,BH16,BK16,BN16,BQ16,BT16,BW16,BZ16,CC16,CF16,CI16)</f>
        <v>195</v>
      </c>
      <c r="CQ16" s="59" t="s">
        <v>10</v>
      </c>
      <c r="CR16" s="34">
        <f>SUM(E16,H16,K16,N16,Q16,T16,W16,Z16,AC16,AF16,AI16,AL16,AR16,CN16,AU16,AX16,BA16,BD16,BG16,BJ16,BM16,BP16,BS16,BV16,BY16,CB16,CE16,CH16,CK16)</f>
        <v>108</v>
      </c>
      <c r="CS16" s="152">
        <f t="shared" si="1"/>
        <v>87</v>
      </c>
      <c r="CT16" s="153">
        <f>IF(poznámky!K1=13,poznámky!A19)+IF(poznámky!K2=13,poznámky!A20)+IF(poznámky!K3=13,poznámky!A21)+IF(poznámky!K4=13,poznámky!A22)+IF(poznámky!K5=13,poznámky!A23)+IF(poznámky!K6=13,poznámky!A24)+IF(poznámky!K7=13,poznámky!A25)+IF(poznámky!K8=13,poznámky!A26)+IF(poznámky!K9=13,poznámky!A27)+IF(poznámky!K10=13,poznámky!A28)+IF(poznámky!K11=13,poznámky!A29)+IF(poznámky!K12=13,poznámky!A30)+IF(poznámky!K13=13,poznámky!A31)+IF(poznámky!K14=13,poznámky!A32)+IF(poznámky!K15=13,poznámky!A33)+IF(poznámky!K16=13,poznámky!A34)+IF(poznámky!K17=13,poznámky!A35)+IF(poznámky!K18=13,poznámky!A36)+IF(poznámky!K19=13,poznámky!A37)+IF(poznámky!K20=13,poznámky!A38)+IF(poznámky!K21=13,poznámky!A39)+IF(poznámky!K22=13,poznámky!A40)+IF(poznámky!K23=13,poznámky!A41)+IF(poznámky!K24=13,poznámky!A42)+IF(poznámky!K25=13,poznámky!A43)+IF(poznámky!K26=13,poznámky!A44)+IF(poznámky!K27=13,poznámky!A45)+IF(poznámky!K28=13,poznámky!A46)+IF(poznámky!K29=13,poznámky!A47)+IF(poznámky!K30=13,poznámky!A48)</f>
        <v>3</v>
      </c>
      <c r="CU16" s="37" t="s">
        <v>11</v>
      </c>
      <c r="CV16" s="38" t="str">
        <f t="shared" si="2"/>
        <v>Zdeněk S.</v>
      </c>
      <c r="CW16" s="173">
        <f>SUM('1_ kolo'!CO16,'2_ kolo'!CO16)</f>
        <v>36</v>
      </c>
      <c r="CX16" s="155">
        <f>SUM('1_ kolo'!CP16,'2_ kolo'!CP16)</f>
        <v>483</v>
      </c>
      <c r="CY16" s="179" t="s">
        <v>10</v>
      </c>
      <c r="CZ16" s="157">
        <f>SUM('1_ kolo'!CR16,'2_ kolo'!CR16)</f>
        <v>195</v>
      </c>
      <c r="DA16" s="158">
        <f t="shared" si="3"/>
        <v>288</v>
      </c>
      <c r="DB16" s="159">
        <f>IF(poznámky!S1=13,poznámky!A19)+IF(poznámky!S2=13,poznámky!A20)+IF(poznámky!S3=13,poznámky!A21)+IF(poznámky!S4=13,poznámky!A22)+IF(poznámky!S5=13,poznámky!A23)+IF(poznámky!S6=13,poznámky!A24)+IF(poznámky!S7=13,poznámky!A25)+IF(poznámky!S8=13,poznámky!A26)+IF(poznámky!S9=13,poznámky!A27)+IF(poznámky!S10=13,poznámky!A28)+IF(poznámky!S11=13,poznámky!A29)+IF(poznámky!S12=13,poznámky!A30)+IF(poznámky!S13=13,poznámky!A31)+IF(poznámky!S14=13,poznámky!A32)+IF(poznámky!S15=13,poznámky!A33)+IF(poznámky!S16=13,poznámky!A34)+IF(poznámky!S17=13,poznámky!A35)+IF(poznámky!S18=13,poznámky!A36)+IF(poznámky!S19=13,poznámky!A37)+IF(poznámky!S20=13,poznámky!A38)+IF(poznámky!S21=13,poznámky!A39)+IF(poznámky!S22=13,poznámky!A40)+IF(poznámky!S23=13,poznámky!A41)+IF(poznámky!S24=13,poznámky!A42)+IF(poznámky!S25=13,poznámky!A43)+IF(poznámky!S26=13,poznámky!A44)+IF(poznámky!S27=13,poznámky!A45)+IF(poznámky!S28=13,poznámky!A46)+IF(poznámky!S29=13,poznámky!A47)+IF(poznámky!S30=13,poznámky!A48)</f>
        <v>3</v>
      </c>
      <c r="DC16" s="160" t="s">
        <v>11</v>
      </c>
      <c r="DD16" s="161" t="str">
        <f t="shared" si="4"/>
        <v>Zdeněk S.</v>
      </c>
      <c r="DE16" s="43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+IF(AV16&gt;AX16,2,"0")+IF(AV16=AX16,1)*IF(AV16+AX16=0,0,1)+IF(AY16&gt;BA16,2,"0")+IF(AY16=BA16,1)*IF(AY16+BA16=0,0,1)+IF(BB16&gt;BD16,2,"0")+IF(BB16=BD16,1)*IF(BB16+BD16=0,0,1)</f>
        <v>12</v>
      </c>
      <c r="DF16" s="462"/>
    </row>
    <row r="17" spans="1:110" ht="19.5" customHeight="1" x14ac:dyDescent="0.2">
      <c r="A17" s="145">
        <v>14</v>
      </c>
      <c r="B17" s="162" t="str">
        <f>'1_ kolo'!B17</f>
        <v>Šéfík S.</v>
      </c>
      <c r="C17" s="163"/>
      <c r="D17" s="164" t="s">
        <v>10</v>
      </c>
      <c r="E17" s="165"/>
      <c r="F17" s="163"/>
      <c r="G17" s="164" t="s">
        <v>10</v>
      </c>
      <c r="H17" s="165"/>
      <c r="I17" s="163"/>
      <c r="J17" s="164" t="s">
        <v>10</v>
      </c>
      <c r="K17" s="165"/>
      <c r="L17" s="163"/>
      <c r="M17" s="164" t="s">
        <v>10</v>
      </c>
      <c r="N17" s="165"/>
      <c r="O17" s="163"/>
      <c r="P17" s="164" t="s">
        <v>10</v>
      </c>
      <c r="Q17" s="165"/>
      <c r="R17" s="180"/>
      <c r="S17" s="164" t="s">
        <v>10</v>
      </c>
      <c r="T17" s="181"/>
      <c r="U17" s="180"/>
      <c r="V17" s="164" t="s">
        <v>10</v>
      </c>
      <c r="W17" s="181"/>
      <c r="X17" s="163"/>
      <c r="Y17" s="164" t="s">
        <v>10</v>
      </c>
      <c r="Z17" s="165"/>
      <c r="AA17" s="163"/>
      <c r="AB17" s="164" t="s">
        <v>10</v>
      </c>
      <c r="AC17" s="165"/>
      <c r="AD17" s="163"/>
      <c r="AE17" s="164" t="s">
        <v>10</v>
      </c>
      <c r="AF17" s="165"/>
      <c r="AG17" s="163"/>
      <c r="AH17" s="164" t="s">
        <v>10</v>
      </c>
      <c r="AI17" s="165"/>
      <c r="AJ17" s="163"/>
      <c r="AK17" s="164" t="s">
        <v>10</v>
      </c>
      <c r="AL17" s="169"/>
      <c r="AM17" s="180"/>
      <c r="AN17" s="164" t="s">
        <v>10</v>
      </c>
      <c r="AO17" s="181"/>
      <c r="AP17" s="484"/>
      <c r="AQ17" s="445"/>
      <c r="AR17" s="449"/>
      <c r="AS17" s="25">
        <f>AR18</f>
        <v>0</v>
      </c>
      <c r="AT17" s="26" t="s">
        <v>10</v>
      </c>
      <c r="AU17" s="27">
        <f>AP18</f>
        <v>0</v>
      </c>
      <c r="AV17" s="147">
        <f>AR19</f>
        <v>0</v>
      </c>
      <c r="AW17" s="26" t="s">
        <v>10</v>
      </c>
      <c r="AX17" s="27">
        <f>AP19</f>
        <v>0</v>
      </c>
      <c r="AY17" s="25">
        <f>AR20</f>
        <v>0</v>
      </c>
      <c r="AZ17" s="26" t="s">
        <v>10</v>
      </c>
      <c r="BA17" s="27">
        <f>AP20</f>
        <v>0</v>
      </c>
      <c r="BB17" s="25">
        <f>AR21</f>
        <v>0</v>
      </c>
      <c r="BC17" s="29" t="s">
        <v>10</v>
      </c>
      <c r="BD17" s="24">
        <f>AP21</f>
        <v>0</v>
      </c>
      <c r="BE17" s="28">
        <f>AR22</f>
        <v>0</v>
      </c>
      <c r="BF17" s="29" t="s">
        <v>10</v>
      </c>
      <c r="BG17" s="24">
        <f>AP22</f>
        <v>0</v>
      </c>
      <c r="BH17" s="28">
        <f>AR23</f>
        <v>0</v>
      </c>
      <c r="BI17" s="29" t="s">
        <v>10</v>
      </c>
      <c r="BJ17" s="24">
        <f>AP23</f>
        <v>0</v>
      </c>
      <c r="BK17" s="22">
        <f>AR24</f>
        <v>0</v>
      </c>
      <c r="BL17" s="29" t="s">
        <v>10</v>
      </c>
      <c r="BM17" s="24">
        <f>AP24</f>
        <v>0</v>
      </c>
      <c r="BN17" s="22">
        <f>AR25</f>
        <v>0</v>
      </c>
      <c r="BO17" s="29" t="s">
        <v>10</v>
      </c>
      <c r="BP17" s="24">
        <f>AP25</f>
        <v>0</v>
      </c>
      <c r="BQ17" s="22">
        <f>AR26</f>
        <v>0</v>
      </c>
      <c r="BR17" s="29" t="s">
        <v>10</v>
      </c>
      <c r="BS17" s="24">
        <f>AP26</f>
        <v>0</v>
      </c>
      <c r="BT17" s="22">
        <f>AR27</f>
        <v>0</v>
      </c>
      <c r="BU17" s="29" t="s">
        <v>10</v>
      </c>
      <c r="BV17" s="24">
        <f>AP27</f>
        <v>0</v>
      </c>
      <c r="BW17" s="22">
        <f>AR28</f>
        <v>0</v>
      </c>
      <c r="BX17" s="29" t="s">
        <v>10</v>
      </c>
      <c r="BY17" s="24">
        <f>AP28</f>
        <v>0</v>
      </c>
      <c r="BZ17" s="22">
        <f>AR29</f>
        <v>0</v>
      </c>
      <c r="CA17" s="29" t="s">
        <v>10</v>
      </c>
      <c r="CB17" s="24">
        <f>AP29</f>
        <v>0</v>
      </c>
      <c r="CC17" s="22">
        <f>AR30</f>
        <v>0</v>
      </c>
      <c r="CD17" s="29" t="s">
        <v>10</v>
      </c>
      <c r="CE17" s="24">
        <f>AP30</f>
        <v>0</v>
      </c>
      <c r="CF17" s="22">
        <f>AR31</f>
        <v>0</v>
      </c>
      <c r="CG17" s="29" t="s">
        <v>10</v>
      </c>
      <c r="CH17" s="24">
        <f>AP31</f>
        <v>0</v>
      </c>
      <c r="CI17" s="22">
        <f>AR32</f>
        <v>0</v>
      </c>
      <c r="CJ17" s="29" t="s">
        <v>10</v>
      </c>
      <c r="CK17" s="24">
        <f>AP32</f>
        <v>0</v>
      </c>
      <c r="CL17" s="22">
        <f>AR33</f>
        <v>0</v>
      </c>
      <c r="CM17" s="29" t="s">
        <v>10</v>
      </c>
      <c r="CN17" s="24">
        <f>AP33</f>
        <v>0</v>
      </c>
      <c r="CO17" s="31">
        <f t="shared" si="0"/>
        <v>0</v>
      </c>
      <c r="CP17" s="32">
        <f>SUM(C17,F17,I17,L17,O17,R17,U17,X17,AA17,AD17,AG17,AJ17,AM17,CL17,AS17,AV17,AY17,BB17,BE17,BH17,BK17,BN17,BQ17,BT17,BW17,BZ17,CC17,CF17,CI17)</f>
        <v>0</v>
      </c>
      <c r="CQ17" s="59" t="s">
        <v>10</v>
      </c>
      <c r="CR17" s="34">
        <f>SUM(E17,H17,K17,N17,Q17,T17,W17,Z17,AC17,AF17,AI17,AL17,AO17,CN17,AU17,AX17,BA17,BD17,BG17,BJ17,BM17,BP17,BS17,BV17,BY17,CB17,CE17,CH17,CK17)</f>
        <v>0</v>
      </c>
      <c r="CS17" s="152">
        <f t="shared" si="1"/>
        <v>0</v>
      </c>
      <c r="CT17" s="153">
        <f>IF(poznámky!K1=14,poznámky!A19)+IF(poznámky!K2=14,poznámky!A20)+IF(poznámky!K3=14,poznámky!A21)+IF(poznámky!K4=14,poznámky!A22)+IF(poznámky!K5=14,poznámky!A23)+IF(poznámky!K6=14,poznámky!A24)+IF(poznámky!K7=14,poznámky!A25)+IF(poznámky!K8=14,poznámky!A26)+IF(poznámky!K9=14,poznámky!A27)+IF(poznámky!K10=14,poznámky!A28)+IF(poznámky!K11=14,poznámky!A29)+IF(poznámky!K12=14,poznámky!A30)+IF(poznámky!K13=14,poznámky!A31)+IF(poznámky!K14=14,poznámky!A32)+IF(poznámky!K15=14,poznámky!A33)+IF(poznámky!K16=14,poznámky!A34)+IF(poznámky!K17=14,poznámky!A35)+IF(poznámky!K18=14,poznámky!A36)+IF(poznámky!K19=14,poznámky!A37)+IF(poznámky!K20=14,poznámky!A38)+IF(poznámky!K21=14,poznámky!A39)+IF(poznámky!K22=14,poznámky!A40)+IF(poznámky!K23=14,poznámky!A41)+IF(poznámky!K24=14,poznámky!A42)+IF(poznámky!K25=14,poznámky!A43)+IF(poznámky!K26=14,poznámky!A44)+IF(poznámky!K27=14,poznámky!A45)+IF(poznámky!K28=14,poznámky!A46)+IF(poznámky!K29=14,poznámky!A47)+IF(poznámky!K30=14,poznámky!A48)</f>
        <v>15</v>
      </c>
      <c r="CU17" s="37" t="s">
        <v>11</v>
      </c>
      <c r="CV17" s="38" t="str">
        <f t="shared" si="2"/>
        <v>Šéfík S.</v>
      </c>
      <c r="CW17" s="173">
        <f>SUM('1_ kolo'!CO17,'2_ kolo'!CO17)</f>
        <v>5</v>
      </c>
      <c r="CX17" s="155">
        <f>SUM('1_ kolo'!CP17,'2_ kolo'!CP17)</f>
        <v>104</v>
      </c>
      <c r="CY17" s="179" t="s">
        <v>10</v>
      </c>
      <c r="CZ17" s="157">
        <f>SUM('1_ kolo'!CR17,'2_ kolo'!CR17)</f>
        <v>229</v>
      </c>
      <c r="DA17" s="158">
        <f t="shared" si="3"/>
        <v>-125</v>
      </c>
      <c r="DB17" s="159">
        <f>IF(poznámky!S1=14,poznámky!A19)+IF(poznámky!S2=14,poznámky!A20)+IF(poznámky!S3=14,poznámky!A21)+IF(poznámky!S4=14,poznámky!A22)+IF(poznámky!S5=14,poznámky!A23)+IF(poznámky!S6=14,poznámky!A24)+IF(poznámky!S7=14,poznámky!A25)+IF(poznámky!S8=14,poznámky!A26)+IF(poznámky!S9=14,poznámky!A27)+IF(poznámky!S10=14,poznámky!A28)+IF(poznámky!S11=14,poznámky!A29)+IF(poznámky!S12=14,poznámky!A30)+IF(poznámky!S13=14,poznámky!A31)+IF(poznámky!S14=14,poznámky!A32)+IF(poznámky!S15=14,poznámky!A33)+IF(poznámky!S16=14,poznámky!A34)+IF(poznámky!S17=14,poznámky!A35)+IF(poznámky!S18=14,poznámky!A36)+IF(poznámky!S19=14,poznámky!A37)+IF(poznámky!S20=14,poznámky!A38)+IF(poznámky!S21=14,poznámky!A39)+IF(poznámky!S22=14,poznámky!A40)+IF(poznámky!S23=14,poznámky!A41)+IF(poznámky!S24=14,poznámky!A42)+IF(poznámky!S25=14,poznámky!A43)+IF(poznámky!S26=14,poznámky!A44)+IF(poznámky!S27=14,poznámky!A45)+IF(poznámky!S28=14,poznámky!A46)+IF(poznámky!S29=14,poznámky!A47)+IF(poznámky!S30=14,poznámky!A48)</f>
        <v>13</v>
      </c>
      <c r="DC17" s="160" t="s">
        <v>11</v>
      </c>
      <c r="DD17" s="161" t="str">
        <f t="shared" si="4"/>
        <v>Šéfík S.</v>
      </c>
      <c r="DE17" s="43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+IF(AV17&gt;AX17,2,"0")+IF(AV17=AX17,1)*IF(AV17+AX17=0,0,1)+IF(AY17&gt;BA17,2,"0")+IF(AY17=BA17,1)*IF(AY17+BA17=0,0,1)+IF(BB17&gt;BD17,2,"0")+IF(BB17=BD17,1)*IF(BB17+BD17=0,0,1)</f>
        <v>0</v>
      </c>
      <c r="DF17" s="462"/>
    </row>
    <row r="18" spans="1:110" ht="19.5" customHeight="1" x14ac:dyDescent="0.2">
      <c r="A18" s="145">
        <v>15</v>
      </c>
      <c r="B18" s="146" t="str">
        <f>'1_ kolo'!B18</f>
        <v>Václav M.</v>
      </c>
      <c r="C18" s="44">
        <v>0</v>
      </c>
      <c r="D18" s="171" t="s">
        <v>10</v>
      </c>
      <c r="E18" s="46">
        <v>25</v>
      </c>
      <c r="F18" s="163"/>
      <c r="G18" s="164" t="s">
        <v>10</v>
      </c>
      <c r="H18" s="165"/>
      <c r="I18" s="44">
        <v>0</v>
      </c>
      <c r="J18" s="171" t="s">
        <v>10</v>
      </c>
      <c r="K18" s="46">
        <v>25</v>
      </c>
      <c r="L18" s="163"/>
      <c r="M18" s="164" t="s">
        <v>10</v>
      </c>
      <c r="N18" s="165"/>
      <c r="O18" s="44">
        <v>8</v>
      </c>
      <c r="P18" s="171" t="s">
        <v>10</v>
      </c>
      <c r="Q18" s="46">
        <v>25</v>
      </c>
      <c r="R18" s="44">
        <v>0</v>
      </c>
      <c r="S18" s="171" t="s">
        <v>10</v>
      </c>
      <c r="T18" s="46">
        <v>25</v>
      </c>
      <c r="U18" s="44">
        <v>2</v>
      </c>
      <c r="V18" s="171" t="s">
        <v>10</v>
      </c>
      <c r="W18" s="46">
        <v>25</v>
      </c>
      <c r="X18" s="163"/>
      <c r="Y18" s="164" t="s">
        <v>10</v>
      </c>
      <c r="Z18" s="165"/>
      <c r="AA18" s="44">
        <v>9</v>
      </c>
      <c r="AB18" s="171" t="s">
        <v>10</v>
      </c>
      <c r="AC18" s="46">
        <v>24</v>
      </c>
      <c r="AD18" s="44">
        <v>0</v>
      </c>
      <c r="AE18" s="171" t="s">
        <v>10</v>
      </c>
      <c r="AF18" s="46">
        <v>25</v>
      </c>
      <c r="AG18" s="166"/>
      <c r="AH18" s="167" t="s">
        <v>10</v>
      </c>
      <c r="AI18" s="168"/>
      <c r="AJ18" s="44">
        <v>12</v>
      </c>
      <c r="AK18" s="171" t="s">
        <v>10</v>
      </c>
      <c r="AL18" s="178">
        <v>23</v>
      </c>
      <c r="AM18" s="44">
        <v>5</v>
      </c>
      <c r="AN18" s="171" t="s">
        <v>10</v>
      </c>
      <c r="AO18" s="46">
        <v>25</v>
      </c>
      <c r="AP18" s="182"/>
      <c r="AQ18" s="26" t="s">
        <v>10</v>
      </c>
      <c r="AR18" s="183"/>
      <c r="AS18" s="444"/>
      <c r="AT18" s="445"/>
      <c r="AU18" s="446"/>
      <c r="AV18" s="70">
        <f>AU19</f>
        <v>0</v>
      </c>
      <c r="AW18" s="29" t="s">
        <v>10</v>
      </c>
      <c r="AX18" s="71">
        <f>AS19</f>
        <v>0</v>
      </c>
      <c r="AY18" s="85">
        <f>AU20</f>
        <v>0</v>
      </c>
      <c r="AZ18" s="29" t="s">
        <v>10</v>
      </c>
      <c r="BA18" s="71">
        <f>AS20</f>
        <v>0</v>
      </c>
      <c r="BB18" s="85">
        <f>AU21</f>
        <v>0</v>
      </c>
      <c r="BC18" s="29" t="s">
        <v>10</v>
      </c>
      <c r="BD18" s="71">
        <f>AS21</f>
        <v>0</v>
      </c>
      <c r="BE18" s="28">
        <f>AU22</f>
        <v>0</v>
      </c>
      <c r="BF18" s="29" t="s">
        <v>10</v>
      </c>
      <c r="BG18" s="24">
        <f>AS22</f>
        <v>0</v>
      </c>
      <c r="BH18" s="28">
        <f>AU23</f>
        <v>0</v>
      </c>
      <c r="BI18" s="29" t="s">
        <v>10</v>
      </c>
      <c r="BJ18" s="24">
        <f>AS23</f>
        <v>0</v>
      </c>
      <c r="BK18" s="22">
        <f>AU24</f>
        <v>0</v>
      </c>
      <c r="BL18" s="29" t="s">
        <v>10</v>
      </c>
      <c r="BM18" s="24">
        <f>AS24</f>
        <v>0</v>
      </c>
      <c r="BN18" s="22">
        <f>AU25</f>
        <v>0</v>
      </c>
      <c r="BO18" s="29" t="s">
        <v>10</v>
      </c>
      <c r="BP18" s="24">
        <f>AS25</f>
        <v>0</v>
      </c>
      <c r="BQ18" s="22">
        <f>AU26</f>
        <v>0</v>
      </c>
      <c r="BR18" s="29" t="s">
        <v>10</v>
      </c>
      <c r="BS18" s="24">
        <f>AS26</f>
        <v>0</v>
      </c>
      <c r="BT18" s="22">
        <f>AU27</f>
        <v>0</v>
      </c>
      <c r="BU18" s="29" t="s">
        <v>10</v>
      </c>
      <c r="BV18" s="24">
        <f>AS27</f>
        <v>0</v>
      </c>
      <c r="BW18" s="22">
        <f>AU28</f>
        <v>0</v>
      </c>
      <c r="BX18" s="29" t="s">
        <v>10</v>
      </c>
      <c r="BY18" s="24">
        <f>AS28</f>
        <v>0</v>
      </c>
      <c r="BZ18" s="22">
        <f>AU29</f>
        <v>0</v>
      </c>
      <c r="CA18" s="29" t="s">
        <v>10</v>
      </c>
      <c r="CB18" s="24">
        <f>AS29</f>
        <v>0</v>
      </c>
      <c r="CC18" s="22">
        <f>AU30</f>
        <v>0</v>
      </c>
      <c r="CD18" s="29" t="s">
        <v>10</v>
      </c>
      <c r="CE18" s="24">
        <f>AS30</f>
        <v>0</v>
      </c>
      <c r="CF18" s="22">
        <f>AU31</f>
        <v>0</v>
      </c>
      <c r="CG18" s="29" t="s">
        <v>10</v>
      </c>
      <c r="CH18" s="24">
        <f>AS31</f>
        <v>0</v>
      </c>
      <c r="CI18" s="22">
        <f>AU32</f>
        <v>0</v>
      </c>
      <c r="CJ18" s="29" t="s">
        <v>10</v>
      </c>
      <c r="CK18" s="24">
        <f>AS32</f>
        <v>0</v>
      </c>
      <c r="CL18" s="22">
        <f>AU33</f>
        <v>0</v>
      </c>
      <c r="CM18" s="29" t="s">
        <v>10</v>
      </c>
      <c r="CN18" s="24">
        <f>AS33</f>
        <v>0</v>
      </c>
      <c r="CO18" s="31">
        <f t="shared" si="0"/>
        <v>0</v>
      </c>
      <c r="CP18" s="32">
        <f>SUM(C18,F18,I18,L18,O18,R18,U18,X18,AA18,AD18,AG18,AJ18,AM18,AP18,AV18,AY18,BB18,BE18,BH18,BK18,BN18,BQ18,BT18,BW18,BZ18,CC18,CF18,CI18,CL18)</f>
        <v>36</v>
      </c>
      <c r="CQ18" s="74"/>
      <c r="CR18" s="34">
        <f>SUM(E18,H18,K18,N18,Q18,T18,W18,Z18,AC18,AF18,AI18,AL18,AO18,AR18,AX18,BA18,BD18,BG18,BJ18,BM18,BP18,BS18,BV18,BY18,CB18,CE18,CH18,CK18,CN18)</f>
        <v>222</v>
      </c>
      <c r="CS18" s="152">
        <f t="shared" si="1"/>
        <v>-186</v>
      </c>
      <c r="CT18" s="184">
        <f>IF(poznámky!K1=15,poznámky!A19)+IF(poznámky!K2=15,poznámky!A20)+IF(poznámky!K3=15,poznámky!A21)+IF(poznámky!K4=15,poznámky!A22)+IF(poznámky!K5=15,poznámky!A23)+IF(poznámky!K6=15,poznámky!A24)+IF(poznámky!K7=15,poznámky!A25)+IF(poznámky!K8=15,poznámky!A26)+IF(poznámky!K9=15,poznámky!A27)+IF(poznámky!K10=15,poznámky!A28)+IF(poznámky!K11=15,poznámky!A29)+IF(poznámky!K12=15,poznámky!A30)+IF(poznámky!K13=15,poznámky!A31)+IF(poznámky!K14=15,poznámky!A32)+IF(poznámky!K15=15,poznámky!A33)+IF(poznámky!K16=15,poznámky!A34)+IF(poznámky!K17=15,poznámky!A35)+IF(poznámky!K18=15,poznámky!A36)+IF(poznámky!K19=15,poznámky!A37)+IF(poznámky!K20=15,poznámky!A38)+IF(poznámky!K21=15,poznámky!A39)+IF(poznámky!K22=15,poznámky!A40)+IF(poznámky!K23=15,poznámky!A41)+IF(poznámky!K24=15,poznámky!A42)+IF(poznámky!K25=15,poznámky!A43)+IF(poznámky!K26=15,poznámky!A44)+IF(poznámky!K27=15,poznámky!A45)+IF(poznámky!K28=15,poznámky!A46)+IF(poznámky!K29=15,poznámky!A47)+IF(poznámky!K30=15,poznámky!A48)</f>
        <v>10</v>
      </c>
      <c r="CU18" s="37" t="s">
        <v>11</v>
      </c>
      <c r="CV18" s="38" t="str">
        <f t="shared" si="2"/>
        <v>Václav M.</v>
      </c>
      <c r="CW18" s="173">
        <f>SUM('1_ kolo'!CO18,'2_ kolo'!CO18)</f>
        <v>6</v>
      </c>
      <c r="CX18" s="155">
        <f>SUM('1_ kolo'!CP18,'2_ kolo'!CP18)</f>
        <v>135</v>
      </c>
      <c r="CY18" s="179" t="s">
        <v>10</v>
      </c>
      <c r="CZ18" s="157">
        <f>SUM('1_ kolo'!CR18,'2_ kolo'!CR18)</f>
        <v>496</v>
      </c>
      <c r="DA18" s="158">
        <f t="shared" si="3"/>
        <v>-361</v>
      </c>
      <c r="DB18" s="159">
        <f>IF(poznámky!S1=15,poznámky!A19)+IF(poznámky!S2=15,poznámky!A20)+IF(poznámky!S3=15,poznámky!A21)+IF(poznámky!S4=15,poznámky!A22)+IF(poznámky!S5=15,poznámky!A23)+IF(poznámky!S6=15,poznámky!A24)+IF(poznámky!S7=15,poznámky!A25)+IF(poznámky!S8=15,poznámky!A26)+IF(poznámky!S9=15,poznámky!A27)+IF(poznámky!S10=15,poznámky!A28)+IF(poznámky!S11=15,poznámky!A29)+IF(poznámky!S12=15,poznámky!A30)+IF(poznámky!S13=15,poznámky!A31)+IF(poznámky!S14=15,poznámky!A32)+IF(poznámky!S15=15,poznámky!A33)+IF(poznámky!S16=15,poznámky!A34)+IF(poznámky!S17=15,poznámky!A35)+IF(poznámky!S18=15,poznámky!A36)+IF(poznámky!S19=15,poznámky!A37)+IF(poznámky!S20=15,poznámky!A38)+IF(poznámky!S21=15,poznámky!A39)+IF(poznámky!S22=15,poznámky!A40)+IF(poznámky!S23=15,poznámky!A41)+IF(poznámky!S24=15,poznámky!A42)+IF(poznámky!S25=15,poznámky!A43)+IF(poznámky!S26=15,poznámky!A44)+IF(poznámky!S27=15,poznámky!A45)+IF(poznámky!S28=15,poznámky!A46)+IF(poznámky!S29=15,poznámky!A47)+IF(poznámky!S30=15,poznámky!A48)</f>
        <v>11</v>
      </c>
      <c r="DC18" s="160" t="s">
        <v>11</v>
      </c>
      <c r="DD18" s="161" t="str">
        <f t="shared" si="4"/>
        <v>Václav M.</v>
      </c>
      <c r="DE18" s="43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+IF(AV18&gt;AX18,2,"0")+IF(AV18=AX18,1)*IF(AV18+AX18=0,0,1)+IF(AY18&gt;BA18,2,"0")+IF(AY18=BA18,1)*IF(AY18+BA18=0,0,1)+IF(BB18&gt;BD18,2,"0")+IF(BB18=BD18,1)*IF(BB18+BD18=0,0,1)</f>
        <v>0</v>
      </c>
      <c r="DF18" s="462"/>
    </row>
    <row r="19" spans="1:110" ht="19.5" customHeight="1" x14ac:dyDescent="0.2">
      <c r="A19" s="12">
        <v>16</v>
      </c>
      <c r="B19" s="185">
        <f>'1_ kolo'!B19</f>
        <v>0</v>
      </c>
      <c r="C19" s="70"/>
      <c r="D19" s="29" t="s">
        <v>10</v>
      </c>
      <c r="E19" s="71"/>
      <c r="F19" s="70"/>
      <c r="G19" s="29" t="s">
        <v>10</v>
      </c>
      <c r="H19" s="71"/>
      <c r="I19" s="70"/>
      <c r="J19" s="29" t="s">
        <v>10</v>
      </c>
      <c r="K19" s="71"/>
      <c r="L19" s="70"/>
      <c r="M19" s="29" t="s">
        <v>10</v>
      </c>
      <c r="N19" s="71"/>
      <c r="O19" s="70"/>
      <c r="P19" s="29" t="s">
        <v>10</v>
      </c>
      <c r="Q19" s="71"/>
      <c r="R19" s="70"/>
      <c r="S19" s="29" t="s">
        <v>10</v>
      </c>
      <c r="T19" s="71"/>
      <c r="U19" s="70"/>
      <c r="V19" s="29" t="s">
        <v>10</v>
      </c>
      <c r="W19" s="71"/>
      <c r="X19" s="70"/>
      <c r="Y19" s="29" t="s">
        <v>10</v>
      </c>
      <c r="Z19" s="71"/>
      <c r="AA19" s="70"/>
      <c r="AB19" s="29" t="s">
        <v>10</v>
      </c>
      <c r="AC19" s="71"/>
      <c r="AD19" s="70"/>
      <c r="AE19" s="29" t="s">
        <v>10</v>
      </c>
      <c r="AF19" s="71"/>
      <c r="AG19" s="70"/>
      <c r="AH19" s="29" t="s">
        <v>10</v>
      </c>
      <c r="AI19" s="71"/>
      <c r="AJ19" s="70"/>
      <c r="AK19" s="29" t="s">
        <v>10</v>
      </c>
      <c r="AL19" s="86"/>
      <c r="AM19" s="70"/>
      <c r="AN19" s="29" t="s">
        <v>10</v>
      </c>
      <c r="AO19" s="71"/>
      <c r="AP19" s="186"/>
      <c r="AQ19" s="26" t="s">
        <v>10</v>
      </c>
      <c r="AR19" s="187"/>
      <c r="AS19" s="82"/>
      <c r="AT19" s="29" t="s">
        <v>10</v>
      </c>
      <c r="AU19" s="83"/>
      <c r="AV19" s="469"/>
      <c r="AW19" s="445"/>
      <c r="AX19" s="449"/>
      <c r="AY19" s="85">
        <f>AX20</f>
        <v>0</v>
      </c>
      <c r="AZ19" s="29" t="s">
        <v>10</v>
      </c>
      <c r="BA19" s="71">
        <f>AV20</f>
        <v>0</v>
      </c>
      <c r="BB19" s="85">
        <f>AX21</f>
        <v>0</v>
      </c>
      <c r="BC19" s="29" t="s">
        <v>10</v>
      </c>
      <c r="BD19" s="71">
        <f>AV21</f>
        <v>0</v>
      </c>
      <c r="BE19" s="85">
        <f>AX22</f>
        <v>0</v>
      </c>
      <c r="BF19" s="29" t="s">
        <v>10</v>
      </c>
      <c r="BG19" s="71">
        <f>AV22</f>
        <v>0</v>
      </c>
      <c r="BH19" s="28">
        <f>AX23</f>
        <v>0</v>
      </c>
      <c r="BI19" s="29" t="s">
        <v>10</v>
      </c>
      <c r="BJ19" s="24">
        <f>AV23</f>
        <v>0</v>
      </c>
      <c r="BK19" s="22">
        <f>AX24</f>
        <v>0</v>
      </c>
      <c r="BL19" s="29" t="s">
        <v>10</v>
      </c>
      <c r="BM19" s="24">
        <f>AV24</f>
        <v>0</v>
      </c>
      <c r="BN19" s="22">
        <f>AX25</f>
        <v>0</v>
      </c>
      <c r="BO19" s="29" t="s">
        <v>10</v>
      </c>
      <c r="BP19" s="24">
        <f>AV25</f>
        <v>0</v>
      </c>
      <c r="BQ19" s="22">
        <f>AX26</f>
        <v>0</v>
      </c>
      <c r="BR19" s="29" t="s">
        <v>10</v>
      </c>
      <c r="BS19" s="24">
        <f>AV26</f>
        <v>0</v>
      </c>
      <c r="BT19" s="22">
        <f>AX27</f>
        <v>0</v>
      </c>
      <c r="BU19" s="29" t="s">
        <v>10</v>
      </c>
      <c r="BV19" s="24">
        <f>AV27</f>
        <v>0</v>
      </c>
      <c r="BW19" s="22">
        <f>AX28</f>
        <v>0</v>
      </c>
      <c r="BX19" s="29" t="s">
        <v>10</v>
      </c>
      <c r="BY19" s="24">
        <f>AV28</f>
        <v>0</v>
      </c>
      <c r="BZ19" s="22">
        <f>AX29</f>
        <v>0</v>
      </c>
      <c r="CA19" s="29" t="s">
        <v>10</v>
      </c>
      <c r="CB19" s="24">
        <f>AV29</f>
        <v>0</v>
      </c>
      <c r="CC19" s="22">
        <f>AX30</f>
        <v>0</v>
      </c>
      <c r="CD19" s="29" t="s">
        <v>10</v>
      </c>
      <c r="CE19" s="24">
        <f>AV30</f>
        <v>0</v>
      </c>
      <c r="CF19" s="22">
        <f>AX31</f>
        <v>0</v>
      </c>
      <c r="CG19" s="29" t="s">
        <v>10</v>
      </c>
      <c r="CH19" s="24">
        <f>AV31</f>
        <v>0</v>
      </c>
      <c r="CI19" s="22">
        <f>AX32</f>
        <v>0</v>
      </c>
      <c r="CJ19" s="29" t="s">
        <v>10</v>
      </c>
      <c r="CK19" s="24">
        <f>AV32</f>
        <v>0</v>
      </c>
      <c r="CL19" s="22">
        <f>AX33</f>
        <v>0</v>
      </c>
      <c r="CM19" s="29" t="s">
        <v>10</v>
      </c>
      <c r="CN19" s="24">
        <f>AV33</f>
        <v>0</v>
      </c>
      <c r="CO19" s="108">
        <f t="shared" si="0"/>
        <v>0</v>
      </c>
      <c r="CP19" s="109">
        <f>SUM(C19,F19,I19,L19,O19,R19,U19,X19,AA19,AD19,AG19,AJ19,AM19,AP19,AS19,AY19,BB19,BE19,BH19,BK19,BN19,BQ19,BT19,BW19,BZ19,CC19,CF19,CI19,CL19)</f>
        <v>0</v>
      </c>
      <c r="CQ19" s="188"/>
      <c r="CR19" s="189">
        <f>SUM(E19,H19,K19,N19,Q19,T19,W19,Z19,AC19,AF19,AI19,AL19,AO19,AR19,AU19,BA19,BD19,BG19,BJ19,BM19,BP19,BS19,BV19,BY19,CB19,CE19,CH19,CK19,CN19)</f>
        <v>0</v>
      </c>
      <c r="CS19" s="188">
        <f t="shared" si="1"/>
        <v>0</v>
      </c>
      <c r="CT19" s="190">
        <f>IF(poznámky!K1=16,poznámky!A19)+IF(poznámky!K2=16,poznámky!A20)+IF(poznámky!K3=16,poznámky!A21)+IF(poznámky!K4=16,poznámky!A22)+IF(poznámky!K5=16,poznámky!A23)+IF(poznámky!K6=16,poznámky!A24)+IF(poznámky!K7=16,poznámky!A25)+IF(poznámky!K8=16,poznámky!A26)+IF(poznámky!K9=16,poznámky!A27)+IF(poznámky!K10=16,poznámky!A28)+IF(poznámky!K11=16,poznámky!A29)+IF(poznámky!K12=16,poznámky!A30)+IF(poznámky!K13=16,poznámky!A31)+IF(poznámky!K14=16,poznámky!A32)+IF(poznámky!K15=16,poznámky!A33)+IF(poznámky!K16=16,poznámky!A34)+IF(poznámky!K17=16,poznámky!A35)+IF(poznámky!K18=16,poznámky!A36)+IF(poznámky!K19=16,poznámky!A37)+IF(poznámky!K20=16,poznámky!A38)+IF(poznámky!K21=16,poznámky!A39)+IF(poznámky!K22=16,poznámky!A40)+IF(poznámky!K23=16,poznámky!A41)+IF(poznámky!K24=16,poznámky!A42)+IF(poznámky!K25=16,poznámky!A43)+IF(poznámky!K26=16,poznámky!A44)+IF(poznámky!K27=16,poznámky!A45)+IF(poznámky!K28=16,poznámky!A46)+IF(poznámky!K29=16,poznámky!A47)+IF(poznámky!K30=16,poznámky!A48)</f>
        <v>16</v>
      </c>
      <c r="CU19" s="191" t="s">
        <v>11</v>
      </c>
      <c r="CV19" s="192">
        <f t="shared" si="2"/>
        <v>0</v>
      </c>
      <c r="CW19" s="193">
        <f>SUM('1_ kolo'!CO19,'2_ kolo'!CO19)</f>
        <v>0</v>
      </c>
      <c r="CX19" s="194">
        <f>SUM('1_ kolo'!CP19,'2_ kolo'!CP19)</f>
        <v>0</v>
      </c>
      <c r="CY19" s="195" t="s">
        <v>10</v>
      </c>
      <c r="CZ19" s="196">
        <f>SUM('1_ kolo'!CR19,'2_ kolo'!CR19)</f>
        <v>0</v>
      </c>
      <c r="DA19" s="195">
        <f t="shared" si="3"/>
        <v>0</v>
      </c>
      <c r="DB19" s="197">
        <f>IF(poznámky!S1=16,poznámky!A19)+IF(poznámky!S2=16,poznámky!A20)+IF(poznámky!S3=16,poznámky!A21)+IF(poznámky!S4=16,poznámky!A22)+IF(poznámky!S5=16,poznámky!A23)+IF(poznámky!S6=16,poznámky!A24)+IF(poznámky!S7=16,poznámky!A25)+IF(poznámky!S8=16,poznámky!A26)+IF(poznámky!S9=16,poznámky!A27)+IF(poznámky!S10=16,poznámky!A28)+IF(poznámky!S11=16,poznámky!A29)+IF(poznámky!S12=16,poznámky!A30)+IF(poznámky!S13=16,poznámky!A31)+IF(poznámky!S14=16,poznámky!A32)+IF(poznámky!S15=16,poznámky!A33)+IF(poznámky!S16=16,poznámky!A34)+IF(poznámky!S17=16,poznámky!A35)+IF(poznámky!S18=16,poznámky!A36)+IF(poznámky!S19=16,poznámky!A37)+IF(poznámky!S20=16,poznámky!A38)+IF(poznámky!S21=16,poznámky!A39)+IF(poznámky!S22=16,poznámky!A40)+IF(poznámky!S23=16,poznámky!A41)+IF(poznámky!S24=16,poznámky!A42)+IF(poznámky!S25=16,poznámky!A43)+IF(poznámky!S26=16,poznámky!A44)+IF(poznámky!S27=16,poznámky!A45)+IF(poznámky!S28=16,poznámky!A46)+IF(poznámky!S29=16,poznámky!A47)+IF(poznámky!S30=16,poznámky!A48)</f>
        <v>16</v>
      </c>
      <c r="DC19" s="198" t="s">
        <v>11</v>
      </c>
      <c r="DD19" s="199">
        <f t="shared" si="4"/>
        <v>0</v>
      </c>
      <c r="DE19" s="200">
        <f>IF(C19&gt;E19,2,"0")+IF(C19=E19,1)*IF(C19+E19=0,0,1)+IF(F19&gt;H19,2,"0")+IF(F19=H19,1)*IF(F19+H19=0,0,1)+IF(I19&gt;K19,2,"0")+IF(I19=K19,1)*IF(I19+K19=0,0,1)+IF(L19&gt;N19,2,"0")+IF(L19=N19,1)*IF(L19+N19=0,0,1)+IF(O19&gt;Q19,2,"0")+IF(O19=Q19,1)*IF(O19+Q19=0,0,1)+IF(R19&gt;T19,2,"0")+IF(R19=T19,1)*IF(R19+T19=0,0,1)+IF(U19&gt;W19,2,"0")+IF(U19=W19,1)*IF(U19+W19=0,0,1)+IF(X19&gt;Z19,2,"0")+IF(X19=Z19,1)*IF(X19+Z19=0,0,1)+IF(AA19&gt;AC19,2,"0")+IF(AA19=AC19,1)*IF(AA19+AC19=0,0,1)+IF(AD19&gt;AF19,2,"0")+IF(AD19=AF19,1)*IF(AD19+AF19=0,0,1)+IF(AG19&gt;AI19,2,"0")+IF(AG19=AI19,1)*IF(AG19+AI19=0,0,1)+IF(AJ19&gt;AL19,2,"0")+IF(AJ19=AL19,1)*IF(AJ19+AL19=0,0,1)+IF(AM19&gt;AO19,2,"0")+IF(AM19=AO19,1)*IF(AM19+AO19=0,0,1)+IF(AP19&gt;AR19,2,"0")+IF(AP19=AR19,1)*IF(AP19+AR19=0,0,1)+IF(AS19&gt;AU19,2,"0")+IF(AS19=AU19,1)*IF(AS19+AU19=0,0,1)+IF(AY19&gt;BA19,2,"0")+IF(AY19=BA19,1)*IF(AY19+BA19=0,0,1)+IF(BB19&gt;BD19,2,"0")+IF(BB19=BD19,1)*IF(BB19+BD19=0,0,1)</f>
        <v>0</v>
      </c>
      <c r="DF19" s="462"/>
    </row>
    <row r="20" spans="1:110" ht="19.5" customHeight="1" x14ac:dyDescent="0.2">
      <c r="A20" s="12">
        <v>17</v>
      </c>
      <c r="B20" s="201">
        <f>'1_ kolo'!B20</f>
        <v>0</v>
      </c>
      <c r="C20" s="70"/>
      <c r="D20" s="29" t="s">
        <v>10</v>
      </c>
      <c r="E20" s="71"/>
      <c r="F20" s="70"/>
      <c r="G20" s="29" t="s">
        <v>10</v>
      </c>
      <c r="H20" s="71"/>
      <c r="I20" s="70"/>
      <c r="J20" s="29" t="s">
        <v>10</v>
      </c>
      <c r="K20" s="71"/>
      <c r="L20" s="70"/>
      <c r="M20" s="29" t="s">
        <v>10</v>
      </c>
      <c r="N20" s="71"/>
      <c r="O20" s="70"/>
      <c r="P20" s="29" t="s">
        <v>10</v>
      </c>
      <c r="Q20" s="71"/>
      <c r="R20" s="70"/>
      <c r="S20" s="29" t="s">
        <v>10</v>
      </c>
      <c r="T20" s="71"/>
      <c r="U20" s="70"/>
      <c r="V20" s="29" t="s">
        <v>10</v>
      </c>
      <c r="W20" s="71"/>
      <c r="X20" s="70"/>
      <c r="Y20" s="29" t="s">
        <v>10</v>
      </c>
      <c r="Z20" s="71"/>
      <c r="AA20" s="70"/>
      <c r="AB20" s="29" t="s">
        <v>10</v>
      </c>
      <c r="AC20" s="71"/>
      <c r="AD20" s="70"/>
      <c r="AE20" s="29" t="s">
        <v>10</v>
      </c>
      <c r="AF20" s="71"/>
      <c r="AG20" s="70"/>
      <c r="AH20" s="29" t="s">
        <v>10</v>
      </c>
      <c r="AI20" s="71"/>
      <c r="AJ20" s="70"/>
      <c r="AK20" s="29" t="s">
        <v>10</v>
      </c>
      <c r="AL20" s="86"/>
      <c r="AM20" s="70"/>
      <c r="AN20" s="29" t="s">
        <v>10</v>
      </c>
      <c r="AO20" s="71"/>
      <c r="AP20" s="186"/>
      <c r="AQ20" s="26" t="s">
        <v>10</v>
      </c>
      <c r="AR20" s="187"/>
      <c r="AS20" s="82"/>
      <c r="AT20" s="29" t="s">
        <v>10</v>
      </c>
      <c r="AU20" s="83"/>
      <c r="AV20" s="82"/>
      <c r="AW20" s="29" t="s">
        <v>10</v>
      </c>
      <c r="AX20" s="97"/>
      <c r="AY20" s="469"/>
      <c r="AZ20" s="445"/>
      <c r="BA20" s="449"/>
      <c r="BB20" s="85">
        <f>BA21</f>
        <v>0</v>
      </c>
      <c r="BC20" s="29" t="s">
        <v>10</v>
      </c>
      <c r="BD20" s="71">
        <f>AY21</f>
        <v>0</v>
      </c>
      <c r="BE20" s="85">
        <f>BA22</f>
        <v>0</v>
      </c>
      <c r="BF20" s="29" t="s">
        <v>10</v>
      </c>
      <c r="BG20" s="71">
        <f>AY22</f>
        <v>0</v>
      </c>
      <c r="BH20" s="85">
        <f>BA23</f>
        <v>0</v>
      </c>
      <c r="BI20" s="29" t="s">
        <v>10</v>
      </c>
      <c r="BJ20" s="71">
        <f>AY23</f>
        <v>0</v>
      </c>
      <c r="BK20" s="22">
        <f>BA24</f>
        <v>0</v>
      </c>
      <c r="BL20" s="29" t="s">
        <v>10</v>
      </c>
      <c r="BM20" s="24">
        <f>AY24</f>
        <v>0</v>
      </c>
      <c r="BN20" s="22">
        <f>BA25</f>
        <v>0</v>
      </c>
      <c r="BO20" s="29" t="s">
        <v>10</v>
      </c>
      <c r="BP20" s="24">
        <f>AY25</f>
        <v>0</v>
      </c>
      <c r="BQ20" s="22">
        <f>BA26</f>
        <v>0</v>
      </c>
      <c r="BR20" s="29" t="s">
        <v>10</v>
      </c>
      <c r="BS20" s="24">
        <f>AY26</f>
        <v>0</v>
      </c>
      <c r="BT20" s="22">
        <f>BA27</f>
        <v>0</v>
      </c>
      <c r="BU20" s="29" t="s">
        <v>10</v>
      </c>
      <c r="BV20" s="24">
        <f>AY27</f>
        <v>0</v>
      </c>
      <c r="BW20" s="22">
        <f>BA28</f>
        <v>0</v>
      </c>
      <c r="BX20" s="29" t="s">
        <v>10</v>
      </c>
      <c r="BY20" s="24">
        <f>AY28</f>
        <v>0</v>
      </c>
      <c r="BZ20" s="22">
        <f>BA29</f>
        <v>0</v>
      </c>
      <c r="CA20" s="29" t="s">
        <v>10</v>
      </c>
      <c r="CB20" s="24">
        <f>AY29</f>
        <v>0</v>
      </c>
      <c r="CC20" s="22">
        <f>BA30</f>
        <v>0</v>
      </c>
      <c r="CD20" s="29" t="s">
        <v>10</v>
      </c>
      <c r="CE20" s="24">
        <f>AY30</f>
        <v>0</v>
      </c>
      <c r="CF20" s="22">
        <f>BA31</f>
        <v>0</v>
      </c>
      <c r="CG20" s="29" t="s">
        <v>10</v>
      </c>
      <c r="CH20" s="24">
        <f>AY31</f>
        <v>0</v>
      </c>
      <c r="CI20" s="22">
        <f>BA32</f>
        <v>0</v>
      </c>
      <c r="CJ20" s="29" t="s">
        <v>10</v>
      </c>
      <c r="CK20" s="24">
        <f>AY32</f>
        <v>0</v>
      </c>
      <c r="CL20" s="22">
        <f>BA33</f>
        <v>0</v>
      </c>
      <c r="CM20" s="29" t="s">
        <v>10</v>
      </c>
      <c r="CN20" s="24">
        <f>AY33</f>
        <v>0</v>
      </c>
      <c r="CO20" s="108">
        <f t="shared" si="0"/>
        <v>0</v>
      </c>
      <c r="CP20" s="109">
        <f>SUM(C20,F20,I20,L20,O20,R20,U20,X20,AA20,AD20,AG20,AJ20,AM20,AP20,AS20,AV20,BB20,BE20,BH20,BK20,BN20,BQ20,BT20,BW20,BZ20,CC20,CF20,CI20,CL20)</f>
        <v>0</v>
      </c>
      <c r="CQ20" s="188"/>
      <c r="CR20" s="189">
        <f>SUM(E20,H20,K20,N20,Q20,T20,W20,Z20,AC20,AF20,AI20,AL20,AR20,CN20,AO20,AU20,AX20,BD20,BG20,BJ20,BM20,BP20,BS20,BV20,BY20,CB20,CE20,CH20,CK20)</f>
        <v>0</v>
      </c>
      <c r="CS20" s="188">
        <f t="shared" si="1"/>
        <v>0</v>
      </c>
      <c r="CT20" s="190">
        <f>IF(poznámky!K1=17,poznámky!A19)+IF(poznámky!K2=17,poznámky!A20)+IF(poznámky!K3=17,poznámky!A21)+IF(poznámky!K4=17,poznámky!A22)+IF(poznámky!K5=17,poznámky!A23)+IF(poznámky!K6=17,poznámky!A24)+IF(poznámky!K7=17,poznámky!A25)+IF(poznámky!K8=17,poznámky!A26)+IF(poznámky!K9=17,poznámky!A27)+IF(poznámky!K10=17,poznámky!A28)+IF(poznámky!K11=17,poznámky!A29)+IF(poznámky!K12=17,poznámky!A30)+IF(poznámky!K13=17,poznámky!A31)+IF(poznámky!K14=17,poznámky!A32)+IF(poznámky!K15=17,poznámky!A33)+IF(poznámky!K16=17,poznámky!A34)+IF(poznámky!K17=17,poznámky!A35)+IF(poznámky!K18=17,poznámky!A36)+IF(poznámky!K19=17,poznámky!A37)+IF(poznámky!K20=17,poznámky!A38)+IF(poznámky!K21=17,poznámky!A39)+IF(poznámky!K22=17,poznámky!A40)+IF(poznámky!K23=17,poznámky!A41)+IF(poznámky!K24=17,poznámky!A42)+IF(poznámky!K25=17,poznámky!A43)+IF(poznámky!K26=17,poznámky!A44)+IF(poznámky!K27=17,poznámky!A45)+IF(poznámky!K28=17,poznámky!A46)+IF(poznámky!K29=17,poznámky!A47)+IF(poznámky!K30=17,poznámky!A48)</f>
        <v>17</v>
      </c>
      <c r="CU20" s="191" t="s">
        <v>11</v>
      </c>
      <c r="CV20" s="192">
        <f t="shared" si="2"/>
        <v>0</v>
      </c>
      <c r="CW20" s="193">
        <f>SUM('1_ kolo'!CO20,'2_ kolo'!CO20)</f>
        <v>0</v>
      </c>
      <c r="CX20" s="194">
        <f>SUM('1_ kolo'!CP20,'2_ kolo'!CP20)</f>
        <v>0</v>
      </c>
      <c r="CY20" s="195" t="s">
        <v>10</v>
      </c>
      <c r="CZ20" s="196">
        <f>SUM('1_ kolo'!CR20,'2_ kolo'!CR20)</f>
        <v>0</v>
      </c>
      <c r="DA20" s="195">
        <f t="shared" si="3"/>
        <v>0</v>
      </c>
      <c r="DB20" s="197">
        <f>IF(poznámky!S1=17,poznámky!A19)+IF(poznámky!S2=17,poznámky!A20)+IF(poznámky!S3=17,poznámky!A21)+IF(poznámky!S4=17,poznámky!A22)+IF(poznámky!S5=17,poznámky!A23)+IF(poznámky!S6=17,poznámky!A24)+IF(poznámky!S7=17,poznámky!A25)+IF(poznámky!S8=17,poznámky!A26)+IF(poznámky!S9=17,poznámky!A27)+IF(poznámky!S10=17,poznámky!A28)+IF(poznámky!S11=17,poznámky!A29)+IF(poznámky!S12=17,poznámky!A30)+IF(poznámky!S13=17,poznámky!A31)+IF(poznámky!S14=17,poznámky!A32)+IF(poznámky!S15=17,poznámky!A33)+IF(poznámky!S16=17,poznámky!A34)+IF(poznámky!S17=17,poznámky!A35)+IF(poznámky!S18=17,poznámky!A36)+IF(poznámky!S19=17,poznámky!A37)+IF(poznámky!S20=17,poznámky!A38)+IF(poznámky!S21=17,poznámky!A39)+IF(poznámky!S22=17,poznámky!A40)+IF(poznámky!S23=17,poznámky!A41)+IF(poznámky!S24=17,poznámky!A42)+IF(poznámky!S25=17,poznámky!A43)+IF(poznámky!S26=17,poznámky!A44)+IF(poznámky!S27=17,poznámky!A45)+IF(poznámky!S28=17,poznámky!A46)+IF(poznámky!S29=17,poznámky!A47)+IF(poznámky!S30=17,poznámky!A48)</f>
        <v>17</v>
      </c>
      <c r="DC20" s="198" t="s">
        <v>11</v>
      </c>
      <c r="DD20" s="199">
        <f t="shared" si="4"/>
        <v>0</v>
      </c>
      <c r="DE20" s="200">
        <f>IF(C20&gt;E20,2,"0")+IF(C20=E20,1)*IF(C20+E20=0,0,1)+IF(F20&gt;H20,2,"0")+IF(F20=H20,1)*IF(F20+H20=0,0,1)+IF(I20&gt;K20,2,"0")+IF(I20=K20,1)*IF(I20+K20=0,0,1)+IF(L20&gt;N20,2,"0")+IF(L20=N20,1)*IF(L20+N20=0,0,1)+IF(O20&gt;Q20,2,"0")+IF(O20=Q20,1)*IF(O20+Q20=0,0,1)+IF(R20&gt;T20,2,"0")+IF(R20=T20,1)*IF(R20+T20=0,0,1)+IF(U20&gt;W20,2,"0")+IF(U20=W20,1)*IF(U20+W20=0,0,1)+IF(X20&gt;Z20,2,"0")+IF(X20=Z20,1)*IF(X20+Z20=0,0,1)+IF(AA20&gt;AC20,2,"0")+IF(AA20=AC20,1)*IF(AA20+AC20=0,0,1)+IF(AD20&gt;AF20,2,"0")+IF(AD20=AF20,1)*IF(AD20+AF20=0,0,1)+IF(AG20&gt;AI20,2,"0")+IF(AG20=AI20,1)*IF(AG20+AI20=0,0,1)+IF(AJ20&gt;AL20,2,"0")+IF(AJ20=AL20,1)*IF(AJ20+AL20=0,0,1)+IF(AM20&gt;AO20,2,"0")+IF(AM20=AO20,1)*IF(AM20+AO20=0,0,1)+IF(AP20&gt;AR20,2,"0")+IF(AP20=AR20,1)*IF(AP20+AR20=0,0,1)+IF(AS20&gt;AU20,2,"0")+IF(AS20=AU20,1)*IF(AS20+AU20=0,0,1)+IF(AV20&gt;AX20,2,"0")+IF(AV20=AX20,1)*IF(AV20+AX20=0,0,1)+IF(BB20&gt;BD20,2,"0")+IF(BB20=BD20,1)*IF(BB20+BD20=0,0,1)</f>
        <v>0</v>
      </c>
      <c r="DF20" s="462"/>
    </row>
    <row r="21" spans="1:110" ht="19.5" customHeight="1" x14ac:dyDescent="0.2">
      <c r="A21" s="12">
        <v>18</v>
      </c>
      <c r="B21" s="201">
        <f>'1_ kolo'!B21</f>
        <v>0</v>
      </c>
      <c r="C21" s="70"/>
      <c r="D21" s="29" t="s">
        <v>10</v>
      </c>
      <c r="E21" s="71"/>
      <c r="F21" s="70"/>
      <c r="G21" s="29" t="s">
        <v>10</v>
      </c>
      <c r="H21" s="71"/>
      <c r="I21" s="70"/>
      <c r="J21" s="29" t="s">
        <v>10</v>
      </c>
      <c r="K21" s="71"/>
      <c r="L21" s="70"/>
      <c r="M21" s="29" t="s">
        <v>10</v>
      </c>
      <c r="N21" s="71"/>
      <c r="O21" s="70"/>
      <c r="P21" s="29" t="s">
        <v>10</v>
      </c>
      <c r="Q21" s="71"/>
      <c r="R21" s="70"/>
      <c r="S21" s="29" t="s">
        <v>10</v>
      </c>
      <c r="T21" s="71"/>
      <c r="U21" s="70"/>
      <c r="V21" s="29" t="s">
        <v>10</v>
      </c>
      <c r="W21" s="71"/>
      <c r="X21" s="70"/>
      <c r="Y21" s="29" t="s">
        <v>10</v>
      </c>
      <c r="Z21" s="71"/>
      <c r="AA21" s="70"/>
      <c r="AB21" s="29" t="s">
        <v>10</v>
      </c>
      <c r="AC21" s="71"/>
      <c r="AD21" s="70"/>
      <c r="AE21" s="29" t="s">
        <v>10</v>
      </c>
      <c r="AF21" s="71"/>
      <c r="AG21" s="70"/>
      <c r="AH21" s="29" t="s">
        <v>10</v>
      </c>
      <c r="AI21" s="71"/>
      <c r="AJ21" s="70"/>
      <c r="AK21" s="29" t="s">
        <v>10</v>
      </c>
      <c r="AL21" s="86"/>
      <c r="AM21" s="70"/>
      <c r="AN21" s="29" t="s">
        <v>10</v>
      </c>
      <c r="AO21" s="71"/>
      <c r="AP21" s="82"/>
      <c r="AQ21" s="29" t="s">
        <v>10</v>
      </c>
      <c r="AR21" s="83"/>
      <c r="AS21" s="82"/>
      <c r="AT21" s="29" t="s">
        <v>10</v>
      </c>
      <c r="AU21" s="83"/>
      <c r="AV21" s="82"/>
      <c r="AW21" s="29" t="s">
        <v>10</v>
      </c>
      <c r="AX21" s="97"/>
      <c r="AY21" s="83"/>
      <c r="AZ21" s="29" t="s">
        <v>10</v>
      </c>
      <c r="BA21" s="97"/>
      <c r="BB21" s="469"/>
      <c r="BC21" s="445"/>
      <c r="BD21" s="449"/>
      <c r="BE21" s="85">
        <f>BD22</f>
        <v>0</v>
      </c>
      <c r="BF21" s="29" t="s">
        <v>10</v>
      </c>
      <c r="BG21" s="71">
        <f>BB22</f>
        <v>0</v>
      </c>
      <c r="BH21" s="85">
        <f>BD23</f>
        <v>0</v>
      </c>
      <c r="BI21" s="29" t="s">
        <v>10</v>
      </c>
      <c r="BJ21" s="71">
        <f>BB23</f>
        <v>0</v>
      </c>
      <c r="BK21" s="70">
        <f>BD24</f>
        <v>0</v>
      </c>
      <c r="BL21" s="29" t="s">
        <v>10</v>
      </c>
      <c r="BM21" s="71">
        <f>BB24</f>
        <v>0</v>
      </c>
      <c r="BN21" s="22">
        <f>BD25</f>
        <v>0</v>
      </c>
      <c r="BO21" s="29" t="s">
        <v>10</v>
      </c>
      <c r="BP21" s="24">
        <f>BB25</f>
        <v>0</v>
      </c>
      <c r="BQ21" s="22">
        <f>BD26</f>
        <v>0</v>
      </c>
      <c r="BR21" s="29" t="s">
        <v>10</v>
      </c>
      <c r="BS21" s="24">
        <f>BB26</f>
        <v>0</v>
      </c>
      <c r="BT21" s="22">
        <f>BD27</f>
        <v>0</v>
      </c>
      <c r="BU21" s="29" t="s">
        <v>10</v>
      </c>
      <c r="BV21" s="24">
        <f>BB27</f>
        <v>0</v>
      </c>
      <c r="BW21" s="22">
        <f>BD28</f>
        <v>0</v>
      </c>
      <c r="BX21" s="29" t="s">
        <v>10</v>
      </c>
      <c r="BY21" s="24">
        <f>BB28</f>
        <v>0</v>
      </c>
      <c r="BZ21" s="22">
        <f>BD29</f>
        <v>0</v>
      </c>
      <c r="CA21" s="29" t="s">
        <v>10</v>
      </c>
      <c r="CB21" s="24">
        <f>BB29</f>
        <v>0</v>
      </c>
      <c r="CC21" s="22">
        <f>BD30</f>
        <v>0</v>
      </c>
      <c r="CD21" s="29" t="s">
        <v>10</v>
      </c>
      <c r="CE21" s="24">
        <f>BB30</f>
        <v>0</v>
      </c>
      <c r="CF21" s="22">
        <f>BD31</f>
        <v>0</v>
      </c>
      <c r="CG21" s="29" t="s">
        <v>10</v>
      </c>
      <c r="CH21" s="24">
        <f>BB31</f>
        <v>0</v>
      </c>
      <c r="CI21" s="22">
        <f>BD32</f>
        <v>0</v>
      </c>
      <c r="CJ21" s="29" t="s">
        <v>10</v>
      </c>
      <c r="CK21" s="24">
        <f>BB32</f>
        <v>0</v>
      </c>
      <c r="CL21" s="22">
        <f>BD33</f>
        <v>0</v>
      </c>
      <c r="CM21" s="29" t="s">
        <v>10</v>
      </c>
      <c r="CN21" s="24">
        <f>BB33</f>
        <v>0</v>
      </c>
      <c r="CO21" s="108">
        <f t="shared" si="0"/>
        <v>0</v>
      </c>
      <c r="CP21" s="109">
        <f>SUM(C21,F21,I21,L21,O21,R21,U21,X21,AA21,AD21,AG21,AJ21,AM21,AP21,AS21,AV21,AY21,BE21,BH21,BK21,BN21,BQ21,BT21,BW21,BZ21,CC21,CF21,CI21,CL21)</f>
        <v>0</v>
      </c>
      <c r="CQ21" s="188"/>
      <c r="CR21" s="189">
        <f>SUM(E21,H21,K21,N21,Q21,T21,W21,Z21,AC21,AF21,AI21,AL21,AO21,CN21,AR21,AU21,AX21,BA21,BG21,BJ21,BM21,BP21,BS21,BV21,BY21,CB21,CE21,CH21,CK21)</f>
        <v>0</v>
      </c>
      <c r="CS21" s="188">
        <f t="shared" si="1"/>
        <v>0</v>
      </c>
      <c r="CT21" s="190">
        <f>IF(poznámky!K1=18,poznámky!A19)+IF(poznámky!K2=18,poznámky!A20)+IF(poznámky!K3=18,poznámky!A21)+IF(poznámky!K4=18,poznámky!A22)+IF(poznámky!K5=18,poznámky!A23)+IF(poznámky!K6=18,poznámky!A24)+IF(poznámky!K7=18,poznámky!A25)+IF(poznámky!K8=18,poznámky!A26)+IF(poznámky!K9=18,poznámky!A27)+IF(poznámky!K10=18,poznámky!A28)+IF(poznámky!K11=18,poznámky!A29)+IF(poznámky!K12=18,poznámky!A30)+IF(poznámky!K13=18,poznámky!A31)+IF(poznámky!K14=18,poznámky!A32)+IF(poznámky!K15=18,poznámky!A33)+IF(poznámky!K16=18,poznámky!A34)+IF(poznámky!K17=18,poznámky!A35)+IF(poznámky!K18=18,poznámky!A36)+IF(poznámky!K19=18,poznámky!A37)+IF(poznámky!K20=18,poznámky!A38)+IF(poznámky!K21=18,poznámky!A39)+IF(poznámky!K22=18,poznámky!A40)+IF(poznámky!K23=18,poznámky!A41)+IF(poznámky!K24=18,poznámky!A42)+IF(poznámky!K25=18,poznámky!A43)+IF(poznámky!K26=18,poznámky!A44)+IF(poznámky!K27=18,poznámky!A45)+IF(poznámky!K28=18,poznámky!A46)+IF(poznámky!K29=18,poznámky!A47)+IF(poznámky!K30=18,poznámky!A48)</f>
        <v>18</v>
      </c>
      <c r="CU21" s="191" t="s">
        <v>11</v>
      </c>
      <c r="CV21" s="192">
        <f t="shared" si="2"/>
        <v>0</v>
      </c>
      <c r="CW21" s="202">
        <f>SUM('1_ kolo'!CO21,'2_ kolo'!CO21)</f>
        <v>0</v>
      </c>
      <c r="CX21" s="194">
        <f>SUM('1_ kolo'!CP21,'2_ kolo'!CP21)</f>
        <v>0</v>
      </c>
      <c r="CY21" s="195" t="s">
        <v>10</v>
      </c>
      <c r="CZ21" s="196">
        <f>SUM('1_ kolo'!CR21,'2_ kolo'!CR21)</f>
        <v>0</v>
      </c>
      <c r="DA21" s="195">
        <f t="shared" si="3"/>
        <v>0</v>
      </c>
      <c r="DB21" s="197">
        <f>IF(poznámky!S1=18,poznámky!A19)+IF(poznámky!S2=18,poznámky!A20)+IF(poznámky!S3=18,poznámky!A21)+IF(poznámky!S4=18,poznámky!A22)+IF(poznámky!S5=18,poznámky!A23)+IF(poznámky!S6=18,poznámky!A24)+IF(poznámky!S7=18,poznámky!A25)+IF(poznámky!S8=18,poznámky!A26)+IF(poznámky!S9=18,poznámky!A27)+IF(poznámky!S10=18,poznámky!A28)+IF(poznámky!S11=18,poznámky!A29)+IF(poznámky!S12=18,poznámky!A30)+IF(poznámky!S13=18,poznámky!A31)+IF(poznámky!S14=18,poznámky!A32)+IF(poznámky!S15=18,poznámky!A33)+IF(poznámky!S16=18,poznámky!A34)+IF(poznámky!S17=18,poznámky!A35)+IF(poznámky!S18=18,poznámky!A36)+IF(poznámky!S19=18,poznámky!A37)+IF(poznámky!S20=18,poznámky!A38)+IF(poznámky!S21=18,poznámky!A39)+IF(poznámky!S22=18,poznámky!A40)+IF(poznámky!S23=18,poznámky!A41)+IF(poznámky!S24=18,poznámky!A42)+IF(poznámky!S25=18,poznámky!A43)+IF(poznámky!S26=18,poznámky!A44)+IF(poznámky!S27=18,poznámky!A45)+IF(poznámky!S28=18,poznámky!A46)+IF(poznámky!S29=18,poznámky!A47)+IF(poznámky!S30=18,poznámky!A48)</f>
        <v>18</v>
      </c>
      <c r="DC21" s="198" t="s">
        <v>11</v>
      </c>
      <c r="DD21" s="199">
        <f t="shared" si="4"/>
        <v>0</v>
      </c>
      <c r="DE21" s="200">
        <f>IF(C21&gt;E21,2,"0")+IF(C21=E21,1)*IF(C21+E21=0,0,1)+IF(F21&gt;H21,2,"0")+IF(F21=H21,1)*IF(F21+H21=0,0,1)+IF(I21&gt;K21,2,"0")+IF(I21=K21,1)*IF(I21+K21=0,0,1)+IF(L21&gt;N21,2,"0")+IF(L21=N21,1)*IF(L21+N21=0,0,1)+IF(O21&gt;Q21,2,"0")+IF(O21=Q21,1)*IF(O21+Q21=0,0,1)+IF(R21&gt;T21,2,"0")+IF(R21=T21,1)*IF(R21+T21=0,0,1)+IF(U21&gt;W21,2,"0")+IF(U21=W21,1)*IF(U21+W21=0,0,1)+IF(X21&gt;Z21,2,"0")+IF(X21=Z21,1)*IF(X21+Z21=0,0,1)+IF(AA21&gt;AC21,2,"0")+IF(AA21=AC21,1)*IF(AA21+AC21=0,0,1)+IF(AD21&gt;AF21,2,"0")+IF(AD21=AF21,1)*IF(AD21+AF21=0,0,1)+IF(AG21&gt;AI21,2,"0")+IF(AG21=AI21,1)*IF(AG21+AI21=0,0,1)+IF(AJ21&gt;AL21,2,"0")+IF(AJ21=AL21,1)*IF(AJ21+AL21=0,0,1)+IF(AM21&gt;AO21,2,"0")+IF(AM21=AO21,1)*IF(AM21+AO21=0,0,1)+IF(AP21&gt;AR21,2,"0")+IF(AP21=AR21,1)*IF(AP21+AR21=0,0,1)+IF(AS21&gt;AU21,2,"0")+IF(AS21=AU21,1)*IF(AS21+AU21=0,0,1)+IF(AV21&gt;AX21,2,"0")+IF(AV21=AX21,1)*IF(AV21+AX21=0,0,1)+IF(AY21&gt;BA21,2,"0")+IF(AY21=BA21,1)*IF(AY21+BA21=0,0,1)</f>
        <v>0</v>
      </c>
      <c r="DF21" s="462"/>
    </row>
    <row r="22" spans="1:110" ht="19.5" customHeight="1" x14ac:dyDescent="0.2">
      <c r="A22" s="12">
        <v>19</v>
      </c>
      <c r="B22" s="201">
        <f>'1_ kolo'!B22</f>
        <v>0</v>
      </c>
      <c r="C22" s="70"/>
      <c r="D22" s="29" t="s">
        <v>10</v>
      </c>
      <c r="E22" s="71"/>
      <c r="F22" s="70"/>
      <c r="G22" s="29" t="s">
        <v>10</v>
      </c>
      <c r="H22" s="71"/>
      <c r="I22" s="70"/>
      <c r="J22" s="29" t="s">
        <v>10</v>
      </c>
      <c r="K22" s="71"/>
      <c r="L22" s="70"/>
      <c r="M22" s="29" t="s">
        <v>10</v>
      </c>
      <c r="N22" s="71"/>
      <c r="O22" s="70"/>
      <c r="P22" s="29" t="s">
        <v>10</v>
      </c>
      <c r="Q22" s="71"/>
      <c r="R22" s="70"/>
      <c r="S22" s="29" t="s">
        <v>10</v>
      </c>
      <c r="T22" s="71"/>
      <c r="U22" s="70"/>
      <c r="V22" s="29" t="s">
        <v>10</v>
      </c>
      <c r="W22" s="71"/>
      <c r="X22" s="70"/>
      <c r="Y22" s="29" t="s">
        <v>10</v>
      </c>
      <c r="Z22" s="71"/>
      <c r="AA22" s="70"/>
      <c r="AB22" s="29" t="s">
        <v>10</v>
      </c>
      <c r="AC22" s="71"/>
      <c r="AD22" s="70"/>
      <c r="AE22" s="29" t="s">
        <v>10</v>
      </c>
      <c r="AF22" s="71"/>
      <c r="AG22" s="70"/>
      <c r="AH22" s="29" t="s">
        <v>10</v>
      </c>
      <c r="AI22" s="71"/>
      <c r="AJ22" s="70"/>
      <c r="AK22" s="29" t="s">
        <v>10</v>
      </c>
      <c r="AL22" s="86"/>
      <c r="AM22" s="70"/>
      <c r="AN22" s="29" t="s">
        <v>10</v>
      </c>
      <c r="AO22" s="71"/>
      <c r="AP22" s="82"/>
      <c r="AQ22" s="29" t="s">
        <v>10</v>
      </c>
      <c r="AR22" s="83"/>
      <c r="AS22" s="82"/>
      <c r="AT22" s="29" t="s">
        <v>10</v>
      </c>
      <c r="AU22" s="83"/>
      <c r="AV22" s="82"/>
      <c r="AW22" s="29" t="s">
        <v>10</v>
      </c>
      <c r="AX22" s="97"/>
      <c r="AY22" s="83"/>
      <c r="AZ22" s="29" t="s">
        <v>10</v>
      </c>
      <c r="BA22" s="97"/>
      <c r="BB22" s="83"/>
      <c r="BC22" s="29" t="s">
        <v>10</v>
      </c>
      <c r="BD22" s="97"/>
      <c r="BE22" s="469"/>
      <c r="BF22" s="445"/>
      <c r="BG22" s="449"/>
      <c r="BH22" s="85">
        <f>BG23</f>
        <v>0</v>
      </c>
      <c r="BI22" s="29" t="s">
        <v>10</v>
      </c>
      <c r="BJ22" s="71">
        <f>BE23</f>
        <v>0</v>
      </c>
      <c r="BK22" s="22">
        <f>BG24</f>
        <v>0</v>
      </c>
      <c r="BL22" s="29" t="s">
        <v>10</v>
      </c>
      <c r="BM22" s="71">
        <f>BE24</f>
        <v>0</v>
      </c>
      <c r="BN22" s="70">
        <f>BG25</f>
        <v>0</v>
      </c>
      <c r="BO22" s="29" t="s">
        <v>10</v>
      </c>
      <c r="BP22" s="71">
        <f>BE25</f>
        <v>0</v>
      </c>
      <c r="BQ22" s="22">
        <f>BG26</f>
        <v>0</v>
      </c>
      <c r="BR22" s="29" t="s">
        <v>10</v>
      </c>
      <c r="BS22" s="24">
        <f>BE26</f>
        <v>0</v>
      </c>
      <c r="BT22" s="22">
        <f>BG27</f>
        <v>0</v>
      </c>
      <c r="BU22" s="29" t="s">
        <v>10</v>
      </c>
      <c r="BV22" s="24">
        <f>BE27</f>
        <v>0</v>
      </c>
      <c r="BW22" s="22">
        <f>BG28</f>
        <v>0</v>
      </c>
      <c r="BX22" s="29" t="s">
        <v>10</v>
      </c>
      <c r="BY22" s="24">
        <f>BE28</f>
        <v>0</v>
      </c>
      <c r="BZ22" s="22">
        <f>BG29</f>
        <v>0</v>
      </c>
      <c r="CA22" s="29" t="s">
        <v>10</v>
      </c>
      <c r="CB22" s="24">
        <f>BE29</f>
        <v>0</v>
      </c>
      <c r="CC22" s="22">
        <f>BG30</f>
        <v>0</v>
      </c>
      <c r="CD22" s="29" t="s">
        <v>10</v>
      </c>
      <c r="CE22" s="24">
        <f>BE30</f>
        <v>0</v>
      </c>
      <c r="CF22" s="22">
        <f>BG31</f>
        <v>0</v>
      </c>
      <c r="CG22" s="29" t="s">
        <v>10</v>
      </c>
      <c r="CH22" s="24">
        <f>BE31</f>
        <v>0</v>
      </c>
      <c r="CI22" s="22">
        <f>BG32</f>
        <v>0</v>
      </c>
      <c r="CJ22" s="29" t="s">
        <v>10</v>
      </c>
      <c r="CK22" s="24">
        <f>BE32</f>
        <v>0</v>
      </c>
      <c r="CL22" s="22">
        <f>BG33</f>
        <v>0</v>
      </c>
      <c r="CM22" s="29" t="s">
        <v>10</v>
      </c>
      <c r="CN22" s="24">
        <f>BE33</f>
        <v>0</v>
      </c>
      <c r="CO22" s="108" t="e">
        <f>DE22+IF(BH22&gt;BJ22,2,"0")+IF(BH22=BJ22,1)*IF(BH22+BJ22=0,0,1)+IF(BK22&gt;BM22,2,"0")+IF(BK22=BM22,1)*IF(BK22+BM22=0,0,1)+IF(BN22&gt;BP22,2,"0")+IF(BN22=BP22,1)*IF(BN22+BP22=0,0,1)+IF(BQ22&gt;BS22,2,"0")+IF(BQ22=BS22,1)*IF(BQ22+BS22=0,0,1)+IF(BT22&gt;BV22,2,"0")+IF(BT22=BV22,1)*IF(BT22+BV22=0,0,1)+IF(BW22&gt;BY22,2,"0")+IF(BW22=BY22,1)*IF(BW22+BY22=0,0,1)+IF(BZ22&gt;CB22,2,"0")+IF(BZ22=CB22,1)*IF(BZ22+CB22=0,0,1)+IF(CC22&gt;CE22,2,"0")+IF(CC22=CE22,1)*IF(CC22+CE22=0,0,1)+IF(CF22&gt;CH22,2,"0")+IF(CF22=CH22,1)*IF(CF22+CH22=0,0,1)+IF(CI22&gt;CK22,2,"0")+IF(CI22=CK22,1)*IF(CI22+CK22=0,0,1)+IF(CL22&gt;CN22,2,"0")+IF(CL22=CN22,1)*IF(CL22+CN22=0,0,1)</f>
        <v>#VALUE!</v>
      </c>
      <c r="CP22" s="109">
        <f>SUM(C22,F22,I22,L22,O22,R22,U22,X22,AA22,AD22,AG22,AJ22,AM22,AP22,AS22,AV22,AY22,BB22,BH22,BK22,BN22,BQ22,BT22,BW22,BZ22,CC22,CF22,CI22,CL22)</f>
        <v>0</v>
      </c>
      <c r="CQ22" s="188"/>
      <c r="CR22" s="189">
        <f>SUM(E22,H22,K22,N22,Q22,T22,W22,Z22,AC22,AF22,AI22,AL22,AO22,AR22,AU22,AX22,BA22,BD22,BJ22,BM22,BP22,BS22,BV22,BY22,CB22,CE22,CH22,CK22,CN22)</f>
        <v>0</v>
      </c>
      <c r="CS22" s="188">
        <f t="shared" si="1"/>
        <v>0</v>
      </c>
      <c r="CT22" s="190">
        <f>IF(poznámky!K1=19,poznámky!A19)+IF(poznámky!K2=19,poznámky!A20)+IF(poznámky!K3=19,poznámky!A21)+IF(poznámky!K4=19,poznámky!A22)+IF(poznámky!K5=19,poznámky!A23)+IF(poznámky!K6=19,poznámky!A24)+IF(poznámky!K7=19,poznámky!A25)+IF(poznámky!K8=19,poznámky!A26)+IF(poznámky!K9=19,poznámky!A27)+IF(poznámky!K10=19,poznámky!A28)+IF(poznámky!K11=19,poznámky!A29)+IF(poznámky!K12=19,poznámky!A30)+IF(poznámky!K13=19,poznámky!A31)+IF(poznámky!K14=19,poznámky!A32)+IF(poznámky!K15=19,poznámky!A33)+IF(poznámky!K16=19,poznámky!A34)+IF(poznámky!K17=19,poznámky!A35)+IF(poznámky!K18=19,poznámky!A36)+IF(poznámky!K19=19,poznámky!A37)+IF(poznámky!K20=19,poznámky!A38)+IF(poznámky!K21=19,poznámky!A39)+IF(poznámky!K22=19,poznámky!A40)+IF(poznámky!K23=19,poznámky!A41)+IF(poznámky!K24=19,poznámky!A42)+IF(poznámky!K25=19,poznámky!A43)+IF(poznámky!K26=19,poznámky!A44)+IF(poznámky!K27=19,poznámky!A45)+IF(poznámky!K28=19,poznámky!A46)+IF(poznámky!K29=19,poznámky!A47)+IF(poznámky!K30=19,poznámky!A48)</f>
        <v>19</v>
      </c>
      <c r="CU22" s="191" t="s">
        <v>11</v>
      </c>
      <c r="CV22" s="192">
        <f t="shared" si="2"/>
        <v>0</v>
      </c>
      <c r="CW22" s="193" t="e">
        <f>SUM('1_ kolo'!CO22,'2_ kolo'!CO22)</f>
        <v>#VALUE!</v>
      </c>
      <c r="CX22" s="194">
        <f>SUM('1_ kolo'!CP22,'2_ kolo'!CP22)</f>
        <v>0</v>
      </c>
      <c r="CY22" s="195" t="s">
        <v>10</v>
      </c>
      <c r="CZ22" s="196">
        <f>SUM('1_ kolo'!CR22,'2_ kolo'!CR22)</f>
        <v>0</v>
      </c>
      <c r="DA22" s="195">
        <f t="shared" si="3"/>
        <v>0</v>
      </c>
      <c r="DB22" s="197">
        <f>IF(poznámky!S1=19,poznámky!A19)+IF(poznámky!S2=19,poznámky!A20)+IF(poznámky!S3=19,poznámky!A21)+IF(poznámky!S4=19,poznámky!A22)+IF(poznámky!S5=19,poznámky!A23)+IF(poznámky!S6=19,poznámky!A24)+IF(poznámky!S7=19,poznámky!A25)+IF(poznámky!S8=19,poznámky!A26)+IF(poznámky!S9=19,poznámky!A27)+IF(poznámky!S10=19,poznámky!A28)+IF(poznámky!S11=19,poznámky!A29)+IF(poznámky!S12=19,poznámky!A30)+IF(poznámky!S13=19,poznámky!A31)+IF(poznámky!S14=19,poznámky!A32)+IF(poznámky!S15=19,poznámky!A33)+IF(poznámky!S16=19,poznámky!A34)+IF(poznámky!S17=19,poznámky!A35)+IF(poznámky!S18=19,poznámky!A36)+IF(poznámky!S19=19,poznámky!A37)+IF(poznámky!S20=19,poznámky!A38)+IF(poznámky!S21=19,poznámky!A39)+IF(poznámky!S22=19,poznámky!A40)+IF(poznámky!S23=19,poznámky!A41)+IF(poznámky!S24=19,poznámky!A42)+IF(poznámky!S25=19,poznámky!A43)+IF(poznámky!S26=19,poznámky!A44)+IF(poznámky!S27=19,poznámky!A45)+IF(poznámky!S28=19,poznámky!A46)+IF(poznámky!S29=19,poznámky!A47)+IF(poznámky!S30=19,poznámky!A48)</f>
        <v>19</v>
      </c>
      <c r="DC22" s="198" t="s">
        <v>11</v>
      </c>
      <c r="DD22" s="199">
        <f t="shared" si="4"/>
        <v>0</v>
      </c>
      <c r="DE22" s="200" t="e">
        <f>#VALUE!</f>
        <v>#VALUE!</v>
      </c>
      <c r="DF22" s="462"/>
    </row>
    <row r="23" spans="1:110" ht="19.5" customHeight="1" x14ac:dyDescent="0.2">
      <c r="A23" s="12">
        <v>20</v>
      </c>
      <c r="B23" s="201">
        <f>'1_ kolo'!B23</f>
        <v>0</v>
      </c>
      <c r="C23" s="70"/>
      <c r="D23" s="29" t="s">
        <v>10</v>
      </c>
      <c r="E23" s="71"/>
      <c r="F23" s="70"/>
      <c r="G23" s="29" t="s">
        <v>10</v>
      </c>
      <c r="H23" s="71"/>
      <c r="I23" s="70"/>
      <c r="J23" s="29" t="s">
        <v>10</v>
      </c>
      <c r="K23" s="71"/>
      <c r="L23" s="70"/>
      <c r="M23" s="29" t="s">
        <v>10</v>
      </c>
      <c r="N23" s="71"/>
      <c r="O23" s="70"/>
      <c r="P23" s="29" t="s">
        <v>10</v>
      </c>
      <c r="Q23" s="71"/>
      <c r="R23" s="70"/>
      <c r="S23" s="29" t="s">
        <v>10</v>
      </c>
      <c r="T23" s="71"/>
      <c r="U23" s="70"/>
      <c r="V23" s="29" t="s">
        <v>10</v>
      </c>
      <c r="W23" s="71"/>
      <c r="X23" s="70"/>
      <c r="Y23" s="29" t="s">
        <v>10</v>
      </c>
      <c r="Z23" s="71"/>
      <c r="AA23" s="70"/>
      <c r="AB23" s="29" t="s">
        <v>10</v>
      </c>
      <c r="AC23" s="71"/>
      <c r="AD23" s="70"/>
      <c r="AE23" s="29" t="s">
        <v>10</v>
      </c>
      <c r="AF23" s="71"/>
      <c r="AG23" s="70"/>
      <c r="AH23" s="29" t="s">
        <v>10</v>
      </c>
      <c r="AI23" s="71"/>
      <c r="AJ23" s="70"/>
      <c r="AK23" s="29" t="s">
        <v>10</v>
      </c>
      <c r="AL23" s="86"/>
      <c r="AM23" s="70"/>
      <c r="AN23" s="29" t="s">
        <v>10</v>
      </c>
      <c r="AO23" s="71"/>
      <c r="AP23" s="82"/>
      <c r="AQ23" s="29" t="s">
        <v>10</v>
      </c>
      <c r="AR23" s="83"/>
      <c r="AS23" s="82"/>
      <c r="AT23" s="29" t="s">
        <v>10</v>
      </c>
      <c r="AU23" s="83"/>
      <c r="AV23" s="82"/>
      <c r="AW23" s="29" t="s">
        <v>10</v>
      </c>
      <c r="AX23" s="97"/>
      <c r="AY23" s="83"/>
      <c r="AZ23" s="29" t="s">
        <v>10</v>
      </c>
      <c r="BA23" s="97"/>
      <c r="BB23" s="83"/>
      <c r="BC23" s="29" t="s">
        <v>10</v>
      </c>
      <c r="BD23" s="97"/>
      <c r="BE23" s="83"/>
      <c r="BF23" s="29" t="s">
        <v>10</v>
      </c>
      <c r="BG23" s="97"/>
      <c r="BH23" s="469"/>
      <c r="BI23" s="445"/>
      <c r="BJ23" s="449"/>
      <c r="BK23" s="85">
        <f>BJ24</f>
        <v>0</v>
      </c>
      <c r="BL23" s="29" t="s">
        <v>10</v>
      </c>
      <c r="BM23" s="71">
        <f>BH24</f>
        <v>0</v>
      </c>
      <c r="BN23" s="22">
        <f>BJ25</f>
        <v>0</v>
      </c>
      <c r="BO23" s="29" t="s">
        <v>10</v>
      </c>
      <c r="BP23" s="71">
        <f>BH25</f>
        <v>0</v>
      </c>
      <c r="BQ23" s="70">
        <f>BJ26</f>
        <v>0</v>
      </c>
      <c r="BR23" s="29" t="s">
        <v>10</v>
      </c>
      <c r="BS23" s="71">
        <f>BH26</f>
        <v>0</v>
      </c>
      <c r="BT23" s="22">
        <f>BJ27</f>
        <v>0</v>
      </c>
      <c r="BU23" s="29" t="s">
        <v>10</v>
      </c>
      <c r="BV23" s="24">
        <f>BH27</f>
        <v>0</v>
      </c>
      <c r="BW23" s="22">
        <f>BJ28</f>
        <v>0</v>
      </c>
      <c r="BX23" s="29" t="s">
        <v>10</v>
      </c>
      <c r="BY23" s="24">
        <f>BH28</f>
        <v>0</v>
      </c>
      <c r="BZ23" s="22">
        <f>BJ29</f>
        <v>0</v>
      </c>
      <c r="CA23" s="29" t="s">
        <v>10</v>
      </c>
      <c r="CB23" s="24">
        <f>BH29</f>
        <v>0</v>
      </c>
      <c r="CC23" s="22">
        <f>BJ30</f>
        <v>0</v>
      </c>
      <c r="CD23" s="29" t="s">
        <v>10</v>
      </c>
      <c r="CE23" s="24">
        <f>BH30</f>
        <v>0</v>
      </c>
      <c r="CF23" s="22">
        <f>BJ31</f>
        <v>0</v>
      </c>
      <c r="CG23" s="29" t="s">
        <v>10</v>
      </c>
      <c r="CH23" s="24">
        <f>BH31</f>
        <v>0</v>
      </c>
      <c r="CI23" s="22">
        <f>BJ32</f>
        <v>0</v>
      </c>
      <c r="CJ23" s="29" t="s">
        <v>10</v>
      </c>
      <c r="CK23" s="24">
        <f>BH32</f>
        <v>0</v>
      </c>
      <c r="CL23" s="22">
        <f>BJ33</f>
        <v>0</v>
      </c>
      <c r="CM23" s="29" t="s">
        <v>10</v>
      </c>
      <c r="CN23" s="24">
        <f>BH33</f>
        <v>0</v>
      </c>
      <c r="CO23" s="108" t="e">
        <f>DE23+IF(BE23&gt;BG23,2,"0")+IF(BE23=BG23,1)*IF(BE23+BG23=0,0,1)+IF(BK23&gt;BM23,2,"0")+IF(BK23=BM23,1)*IF(BK23+BM23=0,0,1)+IF(BN23&gt;BP23,2,"0")+IF(BN23=BP23,1)*IF(BN23+BP23=0,0,1)+IF(BQ23&gt;BS23,2,"0")+IF(BQ23=BS23,1)*IF(BQ23+BS23=0,0,1)+IF(BT23&gt;BV23,2,"0")+IF(BT23=BV23,1)*IF(BT23+BV23=0,0,1)+IF(BW23&gt;BY23,2,"0")+IF(BW23=BY23,1)*IF(BW23+BY23=0,0,1)+IF(BZ23&gt;CB23,2,"0")+IF(BZ23=CB23,1)*IF(BZ23+CB23=0,0,1)+IF(CC23&gt;CE23,2,"0")+IF(CC23=CE23,1)*IF(CC23+CE23=0,0,1)+IF(CF23&gt;CH23,2,"0")+IF(CF23=CH23,1)*IF(CF23+CH23=0,0,1)+IF(CI23&gt;CK23,2,"0")+IF(CI23=CK23,1)*IF(CI23+CK23=0,0,1)+IF(CL23&gt;CN23,2,"0")+IF(CL23=CN23,1)*IF(CL23+CN23=0,0,1)</f>
        <v>#N/A</v>
      </c>
      <c r="CP23" s="109">
        <f>SUM(C23,F23,I23,L23,O23,R23,U23,X23,AA23,AD23,AG23,AJ23,AM23,AP23,AS23,AV23,AY23,BB23,BE23,BK23,BN23,BQ23,BT23,BW23,BZ23,CC23,CF23,CI23,CL23)</f>
        <v>0</v>
      </c>
      <c r="CQ23" s="188"/>
      <c r="CR23" s="189">
        <f>SUM(E23,H23,K23,N23,Q23,T23,W23,Z23,AC23,AF23,AI23,AO23,AR23,CN23,AL23,AU23,AX23,BA23,BD23,BG23,BM23,BP23,BS23,BV23,BY23,CB23,CE23,CH23,CK23)</f>
        <v>0</v>
      </c>
      <c r="CS23" s="188">
        <f t="shared" si="1"/>
        <v>0</v>
      </c>
      <c r="CT23" s="190">
        <f>IF(poznámky!K1=20,poznámky!A19)+IF(poznámky!K2=20,poznámky!A20)+IF(poznámky!K3=20,poznámky!A21)+IF(poznámky!K4=20,poznámky!A22)+IF(poznámky!K5=20,poznámky!A23)+IF(poznámky!K6=20,poznámky!A24)+IF(poznámky!K7=20,poznámky!A25)+IF(poznámky!K8=20,poznámky!A26)+IF(poznámky!K9=20,poznámky!A27)+IF(poznámky!K10=20,poznámky!A28)+IF(poznámky!K11=20,poznámky!A29)+IF(poznámky!K12=20,poznámky!A30)+IF(poznámky!K13=20,poznámky!A31)+IF(poznámky!K14=20,poznámky!A32)+IF(poznámky!K15=20,poznámky!A33)+IF(poznámky!K16=20,poznámky!A34)+IF(poznámky!K17=20,poznámky!A35)+IF(poznámky!K18=20,poznámky!A36)+IF(poznámky!K19=20,poznámky!A37)+IF(poznámky!K20=20,poznámky!A38)+IF(poznámky!K21=20,poznámky!A39)+IF(poznámky!K22=20,poznámky!A40)+IF(poznámky!K23=20,poznámky!A41)+IF(poznámky!K24=20,poznámky!A42)+IF(poznámky!K25=20,poznámky!A43)+IF(poznámky!K26=20,poznámky!A44)+IF(poznámky!K27=20,poznámky!A45)+IF(poznámky!K28=20,poznámky!A46)+IF(poznámky!K29=20,poznámky!A47)+IF(poznámky!K30=20,poznámky!A48)</f>
        <v>20</v>
      </c>
      <c r="CU23" s="191" t="s">
        <v>11</v>
      </c>
      <c r="CV23" s="192">
        <f t="shared" si="2"/>
        <v>0</v>
      </c>
      <c r="CW23" s="203" t="e">
        <f>SUM('1_ kolo'!CO23,'2_ kolo'!CO23)</f>
        <v>#N/A</v>
      </c>
      <c r="CX23" s="194">
        <f>SUM('1_ kolo'!CP23,'2_ kolo'!CP23)</f>
        <v>0</v>
      </c>
      <c r="CY23" s="195" t="s">
        <v>10</v>
      </c>
      <c r="CZ23" s="196">
        <f>SUM('1_ kolo'!CR23,'2_ kolo'!CR23)</f>
        <v>0</v>
      </c>
      <c r="DA23" s="195">
        <f t="shared" si="3"/>
        <v>0</v>
      </c>
      <c r="DB23" s="197">
        <f>IF(poznámky!S1=20,poznámky!A19)+IF(poznámky!S2=20,poznámky!A20)+IF(poznámky!S3=20,poznámky!A21)+IF(poznámky!S4=20,poznámky!A22)+IF(poznámky!S5=20,poznámky!A23)+IF(poznámky!S6=20,poznámky!A24)+IF(poznámky!S7=20,poznámky!A25)+IF(poznámky!S8=20,poznámky!A26)+IF(poznámky!S9=20,poznámky!A27)+IF(poznámky!S10=20,poznámky!A28)+IF(poznámky!S11=20,poznámky!A29)+IF(poznámky!S12=20,poznámky!A30)+IF(poznámky!S13=20,poznámky!A31)+IF(poznámky!S14=20,poznámky!A32)+IF(poznámky!S15=20,poznámky!A33)+IF(poznámky!S16=20,poznámky!A34)+IF(poznámky!S17=20,poznámky!A35)+IF(poznámky!S18=20,poznámky!A36)+IF(poznámky!S19=20,poznámky!A37)+IF(poznámky!S20=20,poznámky!A38)+IF(poznámky!S21=20,poznámky!A39)+IF(poznámky!S22=20,poznámky!A40)+IF(poznámky!S23=20,poznámky!A41)+IF(poznámky!S24=20,poznámky!A42)+IF(poznámky!S25=20,poznámky!A43)+IF(poznámky!S26=20,poznámky!A44)+IF(poznámky!S27=20,poznámky!A45)+IF(poznámky!S28=20,poznámky!A46)+IF(poznámky!S29=20,poznámky!A47)+IF(poznámky!S30=20,poznámky!A48)</f>
        <v>20</v>
      </c>
      <c r="DC23" s="198" t="s">
        <v>11</v>
      </c>
      <c r="DD23" s="199">
        <f t="shared" si="4"/>
        <v>0</v>
      </c>
      <c r="DE23" s="200" t="e">
        <f t="shared" ref="DE23:DE33" si="5">#N/A</f>
        <v>#N/A</v>
      </c>
      <c r="DF23" s="462"/>
    </row>
    <row r="24" spans="1:110" ht="19.5" customHeight="1" x14ac:dyDescent="0.2">
      <c r="A24" s="12">
        <v>21</v>
      </c>
      <c r="B24" s="201">
        <f>'1_ kolo'!B24</f>
        <v>0</v>
      </c>
      <c r="C24" s="70"/>
      <c r="D24" s="29" t="s">
        <v>10</v>
      </c>
      <c r="E24" s="71"/>
      <c r="F24" s="70"/>
      <c r="G24" s="29" t="s">
        <v>10</v>
      </c>
      <c r="H24" s="71"/>
      <c r="I24" s="70"/>
      <c r="J24" s="29" t="s">
        <v>10</v>
      </c>
      <c r="K24" s="71"/>
      <c r="L24" s="70"/>
      <c r="M24" s="29" t="s">
        <v>10</v>
      </c>
      <c r="N24" s="71"/>
      <c r="O24" s="70"/>
      <c r="P24" s="29" t="s">
        <v>10</v>
      </c>
      <c r="Q24" s="71"/>
      <c r="R24" s="70"/>
      <c r="S24" s="29" t="s">
        <v>10</v>
      </c>
      <c r="T24" s="71"/>
      <c r="U24" s="70"/>
      <c r="V24" s="29" t="s">
        <v>10</v>
      </c>
      <c r="W24" s="71"/>
      <c r="X24" s="70"/>
      <c r="Y24" s="29" t="s">
        <v>10</v>
      </c>
      <c r="Z24" s="71"/>
      <c r="AA24" s="70"/>
      <c r="AB24" s="29" t="s">
        <v>10</v>
      </c>
      <c r="AC24" s="71"/>
      <c r="AD24" s="70"/>
      <c r="AE24" s="29" t="s">
        <v>10</v>
      </c>
      <c r="AF24" s="71"/>
      <c r="AG24" s="70"/>
      <c r="AH24" s="29" t="s">
        <v>10</v>
      </c>
      <c r="AI24" s="71"/>
      <c r="AJ24" s="70"/>
      <c r="AK24" s="29" t="s">
        <v>10</v>
      </c>
      <c r="AL24" s="86"/>
      <c r="AM24" s="70"/>
      <c r="AN24" s="29" t="s">
        <v>10</v>
      </c>
      <c r="AO24" s="71"/>
      <c r="AP24" s="82"/>
      <c r="AQ24" s="29" t="s">
        <v>10</v>
      </c>
      <c r="AR24" s="83"/>
      <c r="AS24" s="82"/>
      <c r="AT24" s="29" t="s">
        <v>10</v>
      </c>
      <c r="AU24" s="83"/>
      <c r="AV24" s="82"/>
      <c r="AW24" s="29" t="s">
        <v>10</v>
      </c>
      <c r="AX24" s="97"/>
      <c r="AY24" s="83"/>
      <c r="AZ24" s="29" t="s">
        <v>10</v>
      </c>
      <c r="BA24" s="97"/>
      <c r="BB24" s="83"/>
      <c r="BC24" s="29" t="s">
        <v>10</v>
      </c>
      <c r="BD24" s="97"/>
      <c r="BE24" s="83"/>
      <c r="BF24" s="29" t="s">
        <v>10</v>
      </c>
      <c r="BG24" s="97"/>
      <c r="BH24" s="83"/>
      <c r="BI24" s="29" t="s">
        <v>10</v>
      </c>
      <c r="BJ24" s="116"/>
      <c r="BK24" s="469"/>
      <c r="BL24" s="445"/>
      <c r="BM24" s="449"/>
      <c r="BN24" s="85">
        <f>BM25</f>
        <v>0</v>
      </c>
      <c r="BO24" s="29" t="s">
        <v>10</v>
      </c>
      <c r="BP24" s="71">
        <f>BK25</f>
        <v>0</v>
      </c>
      <c r="BQ24" s="22">
        <f>BM26</f>
        <v>0</v>
      </c>
      <c r="BR24" s="29" t="s">
        <v>10</v>
      </c>
      <c r="BS24" s="71">
        <f>BK26</f>
        <v>0</v>
      </c>
      <c r="BT24" s="70">
        <f>BM27</f>
        <v>0</v>
      </c>
      <c r="BU24" s="29" t="s">
        <v>10</v>
      </c>
      <c r="BV24" s="71">
        <f>BK27</f>
        <v>0</v>
      </c>
      <c r="BW24" s="22">
        <f>BM28</f>
        <v>0</v>
      </c>
      <c r="BX24" s="29" t="s">
        <v>10</v>
      </c>
      <c r="BY24" s="24">
        <f>BK28</f>
        <v>0</v>
      </c>
      <c r="BZ24" s="22">
        <f>BM29</f>
        <v>0</v>
      </c>
      <c r="CA24" s="29" t="s">
        <v>10</v>
      </c>
      <c r="CB24" s="24">
        <f>BK29</f>
        <v>0</v>
      </c>
      <c r="CC24" s="22">
        <f>BM30</f>
        <v>0</v>
      </c>
      <c r="CD24" s="29" t="s">
        <v>10</v>
      </c>
      <c r="CE24" s="24">
        <f>BK30</f>
        <v>0</v>
      </c>
      <c r="CF24" s="22">
        <f>BM31</f>
        <v>0</v>
      </c>
      <c r="CG24" s="29" t="s">
        <v>10</v>
      </c>
      <c r="CH24" s="24">
        <f>BK31</f>
        <v>0</v>
      </c>
      <c r="CI24" s="22">
        <f>BM32</f>
        <v>0</v>
      </c>
      <c r="CJ24" s="29" t="s">
        <v>10</v>
      </c>
      <c r="CK24" s="24">
        <f>BK32</f>
        <v>0</v>
      </c>
      <c r="CL24" s="22">
        <f>BM33</f>
        <v>0</v>
      </c>
      <c r="CM24" s="29" t="s">
        <v>10</v>
      </c>
      <c r="CN24" s="24">
        <f>BK33</f>
        <v>0</v>
      </c>
      <c r="CO24" s="108" t="e">
        <f>DE24+IF(BE24&gt;BG24,2,"0")+IF(BE24=BG24,1)*IF(BE24+BG24=0,0,1)+IF(BH24&gt;BJ24,2,"0")+IF(BH24=BJ24,1)*IF(BH24+BJ24=0,0,1)+IF(BN24&gt;BP24,2,"0")+IF(BN24=BP24,1)*IF(BN24+BP24=0,0,1)+IF(BQ24&gt;BS24,2,"0")+IF(BQ24=BS24,1)*IF(BQ24+BS24=0,0,1)+IF(BT24&gt;BV24,2,"0")+IF(BT24=BV24,1)*IF(BT24+BV24=0,0,1)+IF(BW24&gt;BY24,2,"0")+IF(BW24=BY24,1)*IF(BW24+BY24=0,0,1)+IF(BZ24&gt;CB24,2,"0")+IF(BZ24=CB24,1)*IF(BZ24+CB24=0,0,1)+IF(CC24&gt;CE24,2,"0")+IF(CC24=CE24,1)*IF(CC24+CE24=0,0,1)+IF(CF24&gt;CH24,2,"0")+IF(CF24=CH24,1)*IF(CF24+CH24=0,0,1)+IF(CI24&gt;CK24,2,"0")+IF(CI24=CK24,1)*IF(CI24+CK24=0,0,1)+IF(CL24&gt;CN24,2,"0")+IF(CL24=CN24,1)*IF(CL24+CN24=0,0,1)</f>
        <v>#N/A</v>
      </c>
      <c r="CP24" s="109">
        <f>SUM(C24,F24,I24,L24,O24,R24,U24,X24,AA24,AD24,AG24,AJ24,AM24,AP24,AS24,AV24,AY24,BB24,BE24,BH24,BN24,BQ24,BT24,BW24,BZ24,CC24,CF24,CI24,CL24)</f>
        <v>0</v>
      </c>
      <c r="CQ24" s="188"/>
      <c r="CR24" s="189">
        <f>SUM(E24,H24,K24,N24,Q24,T24,W24,Z24,AC24,AF24,AI24,AL24,AR24,CN24,AO24,AU24,AX24,BA24,BD24,BG24,BJ24,BP24,BS24,BV24,BY24,CB24,CE24,CH24,CK24)</f>
        <v>0</v>
      </c>
      <c r="CS24" s="188">
        <f t="shared" si="1"/>
        <v>0</v>
      </c>
      <c r="CT24" s="190">
        <f>IF(poznámky!K1=21,poznámky!A19)+IF(poznámky!K2=21,poznámky!A20)+IF(poznámky!K3=21,poznámky!A21)+IF(poznámky!K4=21,poznámky!A22)+IF(poznámky!K5=21,poznámky!A23)+IF(poznámky!K6=21,poznámky!A24)+IF(poznámky!K7=21,poznámky!A25)+IF(poznámky!K8=21,poznámky!A26)+IF(poznámky!K9=21,poznámky!A27)+IF(poznámky!K10=21,poznámky!A28)+IF(poznámky!K11=21,poznámky!A29)+IF(poznámky!K12=21,poznámky!A30)+IF(poznámky!K13=21,poznámky!A31)+IF(poznámky!K14=21,poznámky!A32)+IF(poznámky!K15=21,poznámky!A33)+IF(poznámky!K16=21,poznámky!A34)+IF(poznámky!K17=21,poznámky!A35)+IF(poznámky!K18=21,poznámky!A36)+IF(poznámky!K19=21,poznámky!A37)+IF(poznámky!K20=21,poznámky!A38)+IF(poznámky!K21=21,poznámky!A39)+IF(poznámky!K22=21,poznámky!A40)+IF(poznámky!K23=21,poznámky!A41)+IF(poznámky!K24=21,poznámky!A42)+IF(poznámky!K25=21,poznámky!A43)+IF(poznámky!K26=21,poznámky!A44)+IF(poznámky!K27=21,poznámky!A45)+IF(poznámky!K28=21,poznámky!A46)+IF(poznámky!K29=21,poznámky!A47)+IF(poznámky!K30=21,poznámky!A48)</f>
        <v>21</v>
      </c>
      <c r="CU24" s="191" t="s">
        <v>11</v>
      </c>
      <c r="CV24" s="192">
        <f t="shared" si="2"/>
        <v>0</v>
      </c>
      <c r="CW24" s="193" t="e">
        <f>SUM('1_ kolo'!CO24,'2_ kolo'!CO24)</f>
        <v>#N/A</v>
      </c>
      <c r="CX24" s="194">
        <f>SUM('1_ kolo'!CP24,'2_ kolo'!CP24)</f>
        <v>0</v>
      </c>
      <c r="CY24" s="195" t="s">
        <v>10</v>
      </c>
      <c r="CZ24" s="196">
        <f>SUM('1_ kolo'!CR24,'2_ kolo'!CR24)</f>
        <v>0</v>
      </c>
      <c r="DA24" s="195">
        <f t="shared" si="3"/>
        <v>0</v>
      </c>
      <c r="DB24" s="197">
        <f>IF(poznámky!S1=21,poznámky!A19)+IF(poznámky!S2=21,poznámky!A20)+IF(poznámky!S3=21,poznámky!A21)+IF(poznámky!S4=21,poznámky!A22)+IF(poznámky!S5=21,poznámky!A23)+IF(poznámky!S6=21,poznámky!A24)+IF(poznámky!S7=21,poznámky!A25)+IF(poznámky!S8=21,poznámky!A26)+IF(poznámky!S9=21,poznámky!A27)+IF(poznámky!S10=21,poznámky!A28)+IF(poznámky!S11=21,poznámky!A29)+IF(poznámky!S12=21,poznámky!A30)+IF(poznámky!S13=21,poznámky!A31)+IF(poznámky!S14=21,poznámky!A32)+IF(poznámky!S15=21,poznámky!A33)+IF(poznámky!S16=21,poznámky!A34)+IF(poznámky!S17=21,poznámky!A35)+IF(poznámky!S18=21,poznámky!A36)+IF(poznámky!S19=21,poznámky!A37)+IF(poznámky!S20=21,poznámky!A38)+IF(poznámky!S21=21,poznámky!A39)+IF(poznámky!S22=21,poznámky!A40)+IF(poznámky!S23=21,poznámky!A41)+IF(poznámky!S24=21,poznámky!A42)+IF(poznámky!S25=21,poznámky!A43)+IF(poznámky!S26=21,poznámky!A44)+IF(poznámky!S27=21,poznámky!A45)+IF(poznámky!S28=21,poznámky!A46)+IF(poznámky!S29=21,poznámky!A47)+IF(poznámky!S30=21,poznámky!A48)</f>
        <v>21</v>
      </c>
      <c r="DC24" s="198" t="s">
        <v>11</v>
      </c>
      <c r="DD24" s="199">
        <f t="shared" si="4"/>
        <v>0</v>
      </c>
      <c r="DE24" s="200" t="e">
        <f t="shared" si="5"/>
        <v>#N/A</v>
      </c>
      <c r="DF24" s="462"/>
    </row>
    <row r="25" spans="1:110" ht="19.5" customHeight="1" x14ac:dyDescent="0.2">
      <c r="A25" s="12">
        <v>22</v>
      </c>
      <c r="B25" s="201">
        <f>'1_ kolo'!B25</f>
        <v>0</v>
      </c>
      <c r="C25" s="70"/>
      <c r="D25" s="29" t="s">
        <v>10</v>
      </c>
      <c r="E25" s="71"/>
      <c r="F25" s="70"/>
      <c r="G25" s="29" t="s">
        <v>10</v>
      </c>
      <c r="H25" s="71"/>
      <c r="I25" s="70"/>
      <c r="J25" s="29" t="s">
        <v>10</v>
      </c>
      <c r="K25" s="71"/>
      <c r="L25" s="70"/>
      <c r="M25" s="29" t="s">
        <v>10</v>
      </c>
      <c r="N25" s="71"/>
      <c r="O25" s="70"/>
      <c r="P25" s="29" t="s">
        <v>10</v>
      </c>
      <c r="Q25" s="71"/>
      <c r="R25" s="70"/>
      <c r="S25" s="29" t="s">
        <v>10</v>
      </c>
      <c r="T25" s="71"/>
      <c r="U25" s="70"/>
      <c r="V25" s="29" t="s">
        <v>10</v>
      </c>
      <c r="W25" s="71"/>
      <c r="X25" s="70"/>
      <c r="Y25" s="29" t="s">
        <v>10</v>
      </c>
      <c r="Z25" s="71"/>
      <c r="AA25" s="70"/>
      <c r="AB25" s="29" t="s">
        <v>10</v>
      </c>
      <c r="AC25" s="71"/>
      <c r="AD25" s="70"/>
      <c r="AE25" s="29" t="s">
        <v>10</v>
      </c>
      <c r="AF25" s="71"/>
      <c r="AG25" s="70"/>
      <c r="AH25" s="29" t="s">
        <v>10</v>
      </c>
      <c r="AI25" s="71"/>
      <c r="AJ25" s="70"/>
      <c r="AK25" s="29" t="s">
        <v>10</v>
      </c>
      <c r="AL25" s="86"/>
      <c r="AM25" s="70"/>
      <c r="AN25" s="29" t="s">
        <v>10</v>
      </c>
      <c r="AO25" s="71"/>
      <c r="AP25" s="82"/>
      <c r="AQ25" s="29" t="s">
        <v>10</v>
      </c>
      <c r="AR25" s="83"/>
      <c r="AS25" s="82"/>
      <c r="AT25" s="29" t="s">
        <v>10</v>
      </c>
      <c r="AU25" s="83"/>
      <c r="AV25" s="82"/>
      <c r="AW25" s="29" t="s">
        <v>10</v>
      </c>
      <c r="AX25" s="97"/>
      <c r="AY25" s="83"/>
      <c r="AZ25" s="29" t="s">
        <v>10</v>
      </c>
      <c r="BA25" s="97"/>
      <c r="BB25" s="83"/>
      <c r="BC25" s="29" t="s">
        <v>10</v>
      </c>
      <c r="BD25" s="97"/>
      <c r="BE25" s="83"/>
      <c r="BF25" s="29" t="s">
        <v>10</v>
      </c>
      <c r="BG25" s="97"/>
      <c r="BH25" s="83"/>
      <c r="BI25" s="29" t="s">
        <v>10</v>
      </c>
      <c r="BJ25" s="116"/>
      <c r="BK25" s="118"/>
      <c r="BL25" s="29" t="s">
        <v>10</v>
      </c>
      <c r="BM25" s="87"/>
      <c r="BN25" s="469"/>
      <c r="BO25" s="445"/>
      <c r="BP25" s="449"/>
      <c r="BQ25" s="85">
        <f>BP26</f>
        <v>0</v>
      </c>
      <c r="BR25" s="29" t="s">
        <v>10</v>
      </c>
      <c r="BS25" s="71">
        <f>BN26</f>
        <v>0</v>
      </c>
      <c r="BT25" s="22">
        <f>BP27</f>
        <v>0</v>
      </c>
      <c r="BU25" s="29" t="s">
        <v>10</v>
      </c>
      <c r="BV25" s="71">
        <f>BN27</f>
        <v>0</v>
      </c>
      <c r="BW25" s="70">
        <f>BP28</f>
        <v>0</v>
      </c>
      <c r="BX25" s="29" t="s">
        <v>10</v>
      </c>
      <c r="BY25" s="71">
        <f>BN28</f>
        <v>0</v>
      </c>
      <c r="BZ25" s="22">
        <f>BP29</f>
        <v>0</v>
      </c>
      <c r="CA25" s="29" t="s">
        <v>10</v>
      </c>
      <c r="CB25" s="24">
        <f>BN29</f>
        <v>0</v>
      </c>
      <c r="CC25" s="22">
        <f>BP30</f>
        <v>0</v>
      </c>
      <c r="CD25" s="29" t="s">
        <v>10</v>
      </c>
      <c r="CE25" s="24">
        <f>BN30</f>
        <v>0</v>
      </c>
      <c r="CF25" s="22">
        <f>BP31</f>
        <v>0</v>
      </c>
      <c r="CG25" s="29" t="s">
        <v>10</v>
      </c>
      <c r="CH25" s="24">
        <f>BN31</f>
        <v>0</v>
      </c>
      <c r="CI25" s="22">
        <f>BP32</f>
        <v>0</v>
      </c>
      <c r="CJ25" s="29" t="s">
        <v>10</v>
      </c>
      <c r="CK25" s="24">
        <f>BN32</f>
        <v>0</v>
      </c>
      <c r="CL25" s="22">
        <f>BP33</f>
        <v>0</v>
      </c>
      <c r="CM25" s="29" t="s">
        <v>10</v>
      </c>
      <c r="CN25" s="24">
        <f>BN33</f>
        <v>0</v>
      </c>
      <c r="CO25" s="108" t="e">
        <f>DE25+IF(BE25&gt;BG25,2,"0")+IF(BE25=BG25,1)*IF(BE25+BG25=0,0,1)+IF(BH25&gt;BJ25,2,"0")+IF(BH25=BJ25,1)*IF(BH25+BJ25=0,0,1)+IF(BK25&gt;BM25,2,"0")+IF(BK25=BM25,1)*IF(BK25+BM25=0,0,1)+IF(BQ25&gt;BS25,2,"0")+IF(BQ25=BS25,1)*IF(BQ25+BS25=0,0,1)+IF(BT25&gt;BV25,2,"0")+IF(BT25=BV25,1)*IF(BT25+BV25=0,0,1)+IF(BW25&gt;BY25,2,"0")+IF(BW25=BY25,1)*IF(BW25+BY25=0,0,1)+IF(BZ25&gt;CB25,2,"0")+IF(BZ25=CB25,1)*IF(BZ25+CB25=0,0,1)+IF(CC25&gt;CE25,2,"0")+IF(CC25=CE25,1)*IF(CC25+CE25=0,0,1)+IF(CF25&gt;CH25,2,"0")+IF(CF25=CH25,1)*IF(CF25+CH25=0,0,1)+IF(CI25&gt;CK25,2,"0")+IF(CI25=CK25,1)*IF(CI25+CK25=0,0,1)+IF(CL25&gt;CN25,2,"0")+IF(CL25=CN25,1)*IF(CL25+CN25=0,0,1)</f>
        <v>#N/A</v>
      </c>
      <c r="CP25" s="109">
        <f>SUM(C25,F25,I25,L25,O25,R25,U25,X25,AA25,AD25,AG25,AJ25,AM25,AP25,AS25,AV25,AY25,BB25,BE25,BH25,BK25,BQ25,BT25,BW25,BZ25,CC25,CF25,CI25,CL25)</f>
        <v>0</v>
      </c>
      <c r="CQ25" s="188"/>
      <c r="CR25" s="189">
        <f>SUM(E25,H25,K25,N25,Q25,T25,W25,Z25,AC25,AF25,AI25,AL25,AO25,CN25,AU25,AR25,AX25,BA25,BD25,BG25,BJ25,BM25,BS25,BV25,BY25,CB25,CE25,CH25,CK25)</f>
        <v>0</v>
      </c>
      <c r="CS25" s="188">
        <f t="shared" si="1"/>
        <v>0</v>
      </c>
      <c r="CT25" s="190">
        <f>IF(poznámky!K1=22,poznámky!A19)+IF(poznámky!K2=22,poznámky!A20)+IF(poznámky!K3=22,poznámky!A21)+IF(poznámky!K4=22,poznámky!A22)+IF(poznámky!K5=22,poznámky!A23)+IF(poznámky!K6=22,poznámky!A24)+IF(poznámky!K7=22,poznámky!A25)+IF(poznámky!K8=22,poznámky!A26)+IF(poznámky!K9=22,poznámky!A27)+IF(poznámky!K10=22,poznámky!A28)+IF(poznámky!K11=22,poznámky!A29)+IF(poznámky!K12=22,poznámky!A30)+IF(poznámky!K13=22,poznámky!A31)+IF(poznámky!K14=22,poznámky!A32)+IF(poznámky!K15=22,poznámky!A33)+IF(poznámky!K16=22,poznámky!A34)+IF(poznámky!K17=22,poznámky!A35)+IF(poznámky!K18=22,poznámky!A36)+IF(poznámky!K19=22,poznámky!A37)+IF(poznámky!K20=22,poznámky!A38)+IF(poznámky!K21=22,poznámky!A39)+IF(poznámky!K22=22,poznámky!A40)+IF(poznámky!K23=22,poznámky!A41)+IF(poznámky!K24=22,poznámky!A42)+IF(poznámky!K25=22,poznámky!A43)+IF(poznámky!K26=22,poznámky!A44)+IF(poznámky!K27=22,poznámky!A45)+IF(poznámky!K28=22,poznámky!A46)+IF(poznámky!K29=22,poznámky!A47)+IF(poznámky!K30=22,poznámky!A48)</f>
        <v>22</v>
      </c>
      <c r="CU25" s="191" t="s">
        <v>11</v>
      </c>
      <c r="CV25" s="192">
        <f t="shared" si="2"/>
        <v>0</v>
      </c>
      <c r="CW25" s="203" t="e">
        <f>SUM('1_ kolo'!CO25,'2_ kolo'!CO25)</f>
        <v>#N/A</v>
      </c>
      <c r="CX25" s="194">
        <f>SUM('1_ kolo'!CP25,'2_ kolo'!CP25)</f>
        <v>0</v>
      </c>
      <c r="CY25" s="195" t="s">
        <v>10</v>
      </c>
      <c r="CZ25" s="196">
        <f>SUM('1_ kolo'!CR25,'2_ kolo'!CR25)</f>
        <v>0</v>
      </c>
      <c r="DA25" s="195">
        <f t="shared" si="3"/>
        <v>0</v>
      </c>
      <c r="DB25" s="197">
        <f>IF(poznámky!S1=22,poznámky!A19)+IF(poznámky!S2=22,poznámky!A20)+IF(poznámky!S3=22,poznámky!A21)+IF(poznámky!S4=22,poznámky!A22)+IF(poznámky!S5=22,poznámky!A23)+IF(poznámky!S6=22,poznámky!A24)+IF(poznámky!S7=22,poznámky!A25)+IF(poznámky!S8=22,poznámky!A26)+IF(poznámky!S9=22,poznámky!A27)+IF(poznámky!S10=22,poznámky!A28)+IF(poznámky!S11=22,poznámky!A29)+IF(poznámky!S12=22,poznámky!A30)+IF(poznámky!S13=22,poznámky!A31)+IF(poznámky!S14=22,poznámky!A32)+IF(poznámky!S15=22,poznámky!A33)+IF(poznámky!S16=22,poznámky!A34)+IF(poznámky!S17=22,poznámky!A35)+IF(poznámky!S18=22,poznámky!A36)+IF(poznámky!S19=22,poznámky!A37)+IF(poznámky!S20=22,poznámky!A38)+IF(poznámky!S21=22,poznámky!A39)+IF(poznámky!S22=22,poznámky!A40)+IF(poznámky!S23=22,poznámky!A41)+IF(poznámky!S24=22,poznámky!A42)+IF(poznámky!S25=22,poznámky!A43)+IF(poznámky!S26=22,poznámky!A44)+IF(poznámky!S27=22,poznámky!A45)+IF(poznámky!S28=22,poznámky!A46)+IF(poznámky!S29=22,poznámky!A47)+IF(poznámky!S30=22,poznámky!A48)</f>
        <v>22</v>
      </c>
      <c r="DC25" s="198" t="s">
        <v>11</v>
      </c>
      <c r="DD25" s="199">
        <f t="shared" si="4"/>
        <v>0</v>
      </c>
      <c r="DE25" s="200" t="e">
        <f t="shared" si="5"/>
        <v>#N/A</v>
      </c>
      <c r="DF25" s="462"/>
    </row>
    <row r="26" spans="1:110" ht="19.5" customHeight="1" x14ac:dyDescent="0.2">
      <c r="A26" s="12">
        <v>23</v>
      </c>
      <c r="B26" s="201">
        <f>'1_ kolo'!B26</f>
        <v>0</v>
      </c>
      <c r="C26" s="70"/>
      <c r="D26" s="29" t="s">
        <v>10</v>
      </c>
      <c r="E26" s="71"/>
      <c r="F26" s="70"/>
      <c r="G26" s="29" t="s">
        <v>10</v>
      </c>
      <c r="H26" s="71"/>
      <c r="I26" s="70"/>
      <c r="J26" s="29" t="s">
        <v>10</v>
      </c>
      <c r="K26" s="71"/>
      <c r="L26" s="70"/>
      <c r="M26" s="29" t="s">
        <v>10</v>
      </c>
      <c r="N26" s="71"/>
      <c r="O26" s="70"/>
      <c r="P26" s="29" t="s">
        <v>10</v>
      </c>
      <c r="Q26" s="71"/>
      <c r="R26" s="70"/>
      <c r="S26" s="29" t="s">
        <v>10</v>
      </c>
      <c r="T26" s="71"/>
      <c r="U26" s="70"/>
      <c r="V26" s="29" t="s">
        <v>10</v>
      </c>
      <c r="W26" s="71"/>
      <c r="X26" s="70"/>
      <c r="Y26" s="29" t="s">
        <v>10</v>
      </c>
      <c r="Z26" s="71"/>
      <c r="AA26" s="70"/>
      <c r="AB26" s="29" t="s">
        <v>10</v>
      </c>
      <c r="AC26" s="71"/>
      <c r="AD26" s="70"/>
      <c r="AE26" s="29" t="s">
        <v>10</v>
      </c>
      <c r="AF26" s="71"/>
      <c r="AG26" s="70"/>
      <c r="AH26" s="29" t="s">
        <v>10</v>
      </c>
      <c r="AI26" s="71"/>
      <c r="AJ26" s="70"/>
      <c r="AK26" s="29" t="s">
        <v>10</v>
      </c>
      <c r="AL26" s="86"/>
      <c r="AM26" s="70"/>
      <c r="AN26" s="29" t="s">
        <v>10</v>
      </c>
      <c r="AO26" s="71"/>
      <c r="AP26" s="82"/>
      <c r="AQ26" s="29" t="s">
        <v>10</v>
      </c>
      <c r="AR26" s="83"/>
      <c r="AS26" s="82"/>
      <c r="AT26" s="29" t="s">
        <v>10</v>
      </c>
      <c r="AU26" s="83"/>
      <c r="AV26" s="82"/>
      <c r="AW26" s="29" t="s">
        <v>10</v>
      </c>
      <c r="AX26" s="97"/>
      <c r="AY26" s="83"/>
      <c r="AZ26" s="29" t="s">
        <v>10</v>
      </c>
      <c r="BA26" s="97"/>
      <c r="BB26" s="83"/>
      <c r="BC26" s="29" t="s">
        <v>10</v>
      </c>
      <c r="BD26" s="97"/>
      <c r="BE26" s="83"/>
      <c r="BF26" s="29" t="s">
        <v>10</v>
      </c>
      <c r="BG26" s="97"/>
      <c r="BH26" s="83"/>
      <c r="BI26" s="29" t="s">
        <v>10</v>
      </c>
      <c r="BJ26" s="116"/>
      <c r="BK26" s="118"/>
      <c r="BL26" s="29" t="s">
        <v>10</v>
      </c>
      <c r="BM26" s="87"/>
      <c r="BN26" s="118"/>
      <c r="BO26" s="29" t="s">
        <v>10</v>
      </c>
      <c r="BP26" s="87"/>
      <c r="BQ26" s="469"/>
      <c r="BR26" s="445"/>
      <c r="BS26" s="449"/>
      <c r="BT26" s="85">
        <f>BS27</f>
        <v>0</v>
      </c>
      <c r="BU26" s="29" t="s">
        <v>10</v>
      </c>
      <c r="BV26" s="71">
        <f>BQ27</f>
        <v>0</v>
      </c>
      <c r="BW26" s="22">
        <f>BS28</f>
        <v>0</v>
      </c>
      <c r="BX26" s="29" t="s">
        <v>10</v>
      </c>
      <c r="BY26" s="71">
        <f>BQ28</f>
        <v>0</v>
      </c>
      <c r="BZ26" s="70">
        <f>BS29</f>
        <v>0</v>
      </c>
      <c r="CA26" s="29" t="s">
        <v>10</v>
      </c>
      <c r="CB26" s="71">
        <f>BQ29</f>
        <v>0</v>
      </c>
      <c r="CC26" s="22">
        <f>BS30</f>
        <v>0</v>
      </c>
      <c r="CD26" s="29" t="s">
        <v>10</v>
      </c>
      <c r="CE26" s="24">
        <f>BQ30</f>
        <v>0</v>
      </c>
      <c r="CF26" s="22">
        <f>BS31</f>
        <v>0</v>
      </c>
      <c r="CG26" s="29" t="s">
        <v>10</v>
      </c>
      <c r="CH26" s="24">
        <f>BQ31</f>
        <v>0</v>
      </c>
      <c r="CI26" s="22">
        <f>BS32</f>
        <v>0</v>
      </c>
      <c r="CJ26" s="29" t="s">
        <v>10</v>
      </c>
      <c r="CK26" s="24">
        <f>BQ32</f>
        <v>0</v>
      </c>
      <c r="CL26" s="22">
        <f>BS33</f>
        <v>0</v>
      </c>
      <c r="CM26" s="29" t="s">
        <v>10</v>
      </c>
      <c r="CN26" s="24">
        <f>BQ33</f>
        <v>0</v>
      </c>
      <c r="CO26" s="108" t="e">
        <f>DE26+IF(BE26&gt;BG26,2,"0")+IF(BE26=BG26,1)*IF(BE26+BG26=0,0,1)+IF(BH26&gt;BJ26,2,"0")+IF(BH26=BJ26,1)*IF(BH26+BJ26=0,0,1)+IF(BK26&gt;BM26,2,"0")+IF(BK26=BM26,1)*IF(BK26+BM26=0,0,1)+IF(BN26&gt;BP26,2,"0")+IF(BN26=BP26,1)*IF(BN26+BP26=0,0,1)+IF(BT26&gt;BV26,2,"0")+IF(BT26=BV26,1)*IF(BT26+BV26=0,0,1)+IF(BW26&gt;BY26,2,"0")+IF(BW26=BY26,1)*IF(BW26+BY26=0,0,1)+IF(BZ26&gt;CB26,2,"0")+IF(BZ26=CB26,1)*IF(BZ26+CB26=0,0,1)+IF(CC26&gt;CE26,2,"0")+IF(CC26=CE26,1)*IF(CC26+CE26=0,0,1)+IF(CF26&gt;CH26,2,"0")+IF(CF26=CH26,1)*IF(CF26+CH26=0,0,1)+IF(CI26&gt;CK26,2,"0")+IF(CI26=CK26,1)*IF(CI26+CK26=0,0,1)+IF(CL26&gt;CN26,2,"0")+IF(CL26=CN26,1)*IF(CL26+CN26=0,0,1)</f>
        <v>#N/A</v>
      </c>
      <c r="CP26" s="109">
        <f>SUM(C26,F26,I26,L26,O26,R26,U26,X26,AA26,AD26,AG26,AJ26,AM26,AP26,AS26,AV26,AY26,BB26,BE26,BH26,BK26,BN26,BT26,BW26,BZ26,CC26,CF26,CI26,CL26)</f>
        <v>0</v>
      </c>
      <c r="CQ26" s="188"/>
      <c r="CR26" s="189">
        <f>SUM(E26,H26,K26,N26,Q26,T26,W26,Z26,AC26,AF26,AL26,AO26,AR26,CN26,AI26,AU26,AX26,BA26,BD26,BG26,BJ26,BM26,BP26,BV26,BY26,CB26,CE26,CH26,CK26, )</f>
        <v>0</v>
      </c>
      <c r="CS26" s="188">
        <f t="shared" si="1"/>
        <v>0</v>
      </c>
      <c r="CT26" s="190">
        <f>IF(poznámky!K1=23,poznámky!A19)+IF(poznámky!K2=23,poznámky!A20)+IF(poznámky!K3=23,poznámky!A21)+IF(poznámky!K4=23,poznámky!A22)+IF(poznámky!K5=23,poznámky!A23)+IF(poznámky!K6=23,poznámky!A24)+IF(poznámky!K7=23,poznámky!A25)+IF(poznámky!K8=23,poznámky!A26)+IF(poznámky!K9=23,poznámky!A27)+IF(poznámky!K10=23,poznámky!A28)+IF(poznámky!K11=23,poznámky!A29)+IF(poznámky!K12=23,poznámky!A30)+IF(poznámky!K13=23,poznámky!A31)+IF(poznámky!K14=23,poznámky!A32)+IF(poznámky!K15=23,poznámky!A33)+IF(poznámky!K16=23,poznámky!A34)+IF(poznámky!K17=23,poznámky!A35)+IF(poznámky!K18=23,poznámky!A36)+IF(poznámky!K19=23,poznámky!A37)+IF(poznámky!K20=23,poznámky!A38)+IF(poznámky!K21=23,poznámky!A39)+IF(poznámky!K22=23,poznámky!A40)+IF(poznámky!K23=23,poznámky!A41)+IF(poznámky!K24=23,poznámky!A42)+IF(poznámky!K25=23,poznámky!A43)+IF(poznámky!K26=23,poznámky!A44)+IF(poznámky!K27=23,poznámky!A45)+IF(poznámky!K28=23,poznámky!A46)+IF(poznámky!K29=23,poznámky!A47)+IF(poznámky!K30=23,poznámky!A48)</f>
        <v>23</v>
      </c>
      <c r="CU26" s="191" t="s">
        <v>11</v>
      </c>
      <c r="CV26" s="192">
        <f t="shared" si="2"/>
        <v>0</v>
      </c>
      <c r="CW26" s="193" t="e">
        <f>SUM('1_ kolo'!CO26,'2_ kolo'!CO26)</f>
        <v>#N/A</v>
      </c>
      <c r="CX26" s="194">
        <f>SUM('1_ kolo'!CP26,'2_ kolo'!CP26)</f>
        <v>0</v>
      </c>
      <c r="CY26" s="195" t="s">
        <v>10</v>
      </c>
      <c r="CZ26" s="196">
        <f>SUM('1_ kolo'!CR26,'2_ kolo'!CR26)</f>
        <v>0</v>
      </c>
      <c r="DA26" s="195">
        <f t="shared" si="3"/>
        <v>0</v>
      </c>
      <c r="DB26" s="197">
        <f>IF(poznámky!S1=23,poznámky!A19)+IF(poznámky!S2=23,poznámky!A20)+IF(poznámky!S3=23,poznámky!A21)+IF(poznámky!S4=23,poznámky!A22)+IF(poznámky!S5=23,poznámky!A23)+IF(poznámky!S6=23,poznámky!A24)+IF(poznámky!S7=23,poznámky!A25)+IF(poznámky!S8=23,poznámky!A26)+IF(poznámky!S9=23,poznámky!A27)+IF(poznámky!S10=23,poznámky!A28)+IF(poznámky!S11=23,poznámky!A29)+IF(poznámky!S12=23,poznámky!A30)+IF(poznámky!S13=23,poznámky!A31)+IF(poznámky!S14=23,poznámky!A32)+IF(poznámky!S15=23,poznámky!A33)+IF(poznámky!S16=23,poznámky!A34)+IF(poznámky!S17=23,poznámky!A35)+IF(poznámky!S18=23,poznámky!A36)+IF(poznámky!S19=23,poznámky!A37)+IF(poznámky!S20=23,poznámky!A38)+IF(poznámky!S21=23,poznámky!A39)+IF(poznámky!S22=23,poznámky!A40)+IF(poznámky!S23=23,poznámky!A41)+IF(poznámky!S24=23,poznámky!A42)+IF(poznámky!S25=23,poznámky!A43)+IF(poznámky!S26=23,poznámky!A44)+IF(poznámky!S27=23,poznámky!A45)+IF(poznámky!S28=23,poznámky!A46)+IF(poznámky!S29=23,poznámky!A47)+IF(poznámky!S30=23,poznámky!A48)</f>
        <v>23</v>
      </c>
      <c r="DC26" s="198" t="s">
        <v>11</v>
      </c>
      <c r="DD26" s="199">
        <f t="shared" si="4"/>
        <v>0</v>
      </c>
      <c r="DE26" s="200" t="e">
        <f t="shared" si="5"/>
        <v>#N/A</v>
      </c>
      <c r="DF26" s="462"/>
    </row>
    <row r="27" spans="1:110" ht="19.5" customHeight="1" x14ac:dyDescent="0.2">
      <c r="A27" s="12">
        <v>24</v>
      </c>
      <c r="B27" s="201">
        <f>'1_ kolo'!B27</f>
        <v>0</v>
      </c>
      <c r="C27" s="70"/>
      <c r="D27" s="29" t="s">
        <v>10</v>
      </c>
      <c r="E27" s="71"/>
      <c r="F27" s="70"/>
      <c r="G27" s="29" t="s">
        <v>10</v>
      </c>
      <c r="H27" s="71"/>
      <c r="I27" s="70"/>
      <c r="J27" s="29" t="s">
        <v>10</v>
      </c>
      <c r="K27" s="71"/>
      <c r="L27" s="70"/>
      <c r="M27" s="29" t="s">
        <v>10</v>
      </c>
      <c r="N27" s="71"/>
      <c r="O27" s="70"/>
      <c r="P27" s="29" t="s">
        <v>10</v>
      </c>
      <c r="Q27" s="71"/>
      <c r="R27" s="70"/>
      <c r="S27" s="29" t="s">
        <v>10</v>
      </c>
      <c r="T27" s="71"/>
      <c r="U27" s="70"/>
      <c r="V27" s="29" t="s">
        <v>10</v>
      </c>
      <c r="W27" s="71"/>
      <c r="X27" s="70"/>
      <c r="Y27" s="29" t="s">
        <v>10</v>
      </c>
      <c r="Z27" s="71"/>
      <c r="AA27" s="70"/>
      <c r="AB27" s="29" t="s">
        <v>10</v>
      </c>
      <c r="AC27" s="71"/>
      <c r="AD27" s="70"/>
      <c r="AE27" s="29" t="s">
        <v>10</v>
      </c>
      <c r="AF27" s="71"/>
      <c r="AG27" s="70"/>
      <c r="AH27" s="29" t="s">
        <v>10</v>
      </c>
      <c r="AI27" s="71"/>
      <c r="AJ27" s="70"/>
      <c r="AK27" s="29" t="s">
        <v>10</v>
      </c>
      <c r="AL27" s="86"/>
      <c r="AM27" s="70"/>
      <c r="AN27" s="29" t="s">
        <v>10</v>
      </c>
      <c r="AO27" s="71"/>
      <c r="AP27" s="82"/>
      <c r="AQ27" s="29" t="s">
        <v>10</v>
      </c>
      <c r="AR27" s="83"/>
      <c r="AS27" s="82"/>
      <c r="AT27" s="29" t="s">
        <v>10</v>
      </c>
      <c r="AU27" s="83"/>
      <c r="AV27" s="82"/>
      <c r="AW27" s="29" t="s">
        <v>10</v>
      </c>
      <c r="AX27" s="97"/>
      <c r="AY27" s="83"/>
      <c r="AZ27" s="29" t="s">
        <v>10</v>
      </c>
      <c r="BA27" s="97"/>
      <c r="BB27" s="83"/>
      <c r="BC27" s="29" t="s">
        <v>10</v>
      </c>
      <c r="BD27" s="97"/>
      <c r="BE27" s="83"/>
      <c r="BF27" s="29" t="s">
        <v>10</v>
      </c>
      <c r="BG27" s="97"/>
      <c r="BH27" s="83"/>
      <c r="BI27" s="29" t="s">
        <v>10</v>
      </c>
      <c r="BJ27" s="116"/>
      <c r="BK27" s="118"/>
      <c r="BL27" s="29" t="s">
        <v>10</v>
      </c>
      <c r="BM27" s="87"/>
      <c r="BN27" s="118"/>
      <c r="BO27" s="29" t="s">
        <v>10</v>
      </c>
      <c r="BP27" s="87"/>
      <c r="BQ27" s="116"/>
      <c r="BR27" s="29" t="s">
        <v>10</v>
      </c>
      <c r="BS27" s="87"/>
      <c r="BT27" s="469"/>
      <c r="BU27" s="445"/>
      <c r="BV27" s="449"/>
      <c r="BW27" s="85">
        <f>BV28</f>
        <v>0</v>
      </c>
      <c r="BX27" s="29" t="s">
        <v>10</v>
      </c>
      <c r="BY27" s="71">
        <f>BT28</f>
        <v>0</v>
      </c>
      <c r="BZ27" s="22">
        <f>BV29</f>
        <v>0</v>
      </c>
      <c r="CA27" s="29" t="s">
        <v>10</v>
      </c>
      <c r="CB27" s="71">
        <f>BT29</f>
        <v>0</v>
      </c>
      <c r="CC27" s="70">
        <f>BV30</f>
        <v>0</v>
      </c>
      <c r="CD27" s="29" t="s">
        <v>10</v>
      </c>
      <c r="CE27" s="71">
        <f>BT30</f>
        <v>0</v>
      </c>
      <c r="CF27" s="22">
        <f>BV31</f>
        <v>0</v>
      </c>
      <c r="CG27" s="29" t="s">
        <v>10</v>
      </c>
      <c r="CH27" s="24">
        <f>BT31</f>
        <v>0</v>
      </c>
      <c r="CI27" s="22">
        <f>BV32</f>
        <v>0</v>
      </c>
      <c r="CJ27" s="29" t="s">
        <v>10</v>
      </c>
      <c r="CK27" s="24">
        <f>BT32</f>
        <v>0</v>
      </c>
      <c r="CL27" s="22">
        <f>BV33</f>
        <v>0</v>
      </c>
      <c r="CM27" s="29" t="s">
        <v>10</v>
      </c>
      <c r="CN27" s="24">
        <f>BT33</f>
        <v>0</v>
      </c>
      <c r="CO27" s="108" t="e">
        <f>DE27+IF(BE27&gt;BG27,2,"0")+IF(BE27=BG27,1)*IF(BE27+BG27=0,0,1)+IF(BH27&gt;BJ27,2,"0")+IF(BH27=BJ27,1)*IF(BH27+BJ27=0,0,1)+IF(BK27&gt;BM27,2,"0")+IF(BK27=BM27,1)*IF(BK27+BM27=0,0,1)+IF(BN27&gt;BP27,2,"0")+IF(BN27=BP27,1)*IF(BN27+BP27=0,0,1)+IF(BQ27&gt;BS27,2,"0")+IF(BQ27=BS27,1)*IF(BQ27+BS27=0,0,1)+IF(BW27&gt;BY27,2,"0")+IF(BW27=BY27,1)*IF(BW27+BY27=0,0,1)+IF(BZ27&gt;CB27,2,"0")+IF(BZ27=CB27,1)*IF(BZ27+CB27=0,0,1)+IF(CC27&gt;CE27,2,"0")+IF(CC27=CE27,1)*IF(CC27+CE27=0,0,1)+IF(CF27&gt;CH27,2,"0")+IF(CF27=CH27,1)*IF(CF27+CH27=0,0,1)+IF(CI27&gt;CK27,2,"0")+IF(CI27=CK27,1)*IF(CI27+CK27=0,0,1)+IF(CL27&gt;CN27,2,"0")+IF(CL27=CN27,1)*IF(CL27+CN27=0,0,1)</f>
        <v>#N/A</v>
      </c>
      <c r="CP27" s="109">
        <f>SUM(C27,F27,I27,L27,O27,R27,U27,X27,AA27,AD27,AG27,AJ27,AM27,AP27,AS27,AV27,AY27,BB27,BE27,BH27,BK27,BN27,BQ27,BW27,BZ27,CC27,CF27,CI27,CL27)</f>
        <v>0</v>
      </c>
      <c r="CQ27" s="188"/>
      <c r="CR27" s="189">
        <f>SUM(E27,H27,K27,N27,Q27,T27,W27,Z27,AC27,AF27,AI27,AO27,AR27,CN27,AL27,AU27,AX27,BA27,BD27,BG27,BJ27,BM27,BP27,BS27,BY27,CB27,CE27,CH27,CK27)</f>
        <v>0</v>
      </c>
      <c r="CS27" s="188">
        <f t="shared" si="1"/>
        <v>0</v>
      </c>
      <c r="CT27" s="190">
        <f>IF(poznámky!K1=24,poznámky!A19)+IF(poznámky!K2=24,poznámky!A20)+IF(poznámky!K3=24,poznámky!A21)+IF(poznámky!K4=24,poznámky!A22)+IF(poznámky!K5=24,poznámky!A23)+IF(poznámky!K6=24,poznámky!A24)+IF(poznámky!K7=24,poznámky!A25)+IF(poznámky!K8=24,poznámky!A26)+IF(poznámky!K9=24,poznámky!A27)+IF(poznámky!K10=24,poznámky!A28)+IF(poznámky!K11=24,poznámky!A29)+IF(poznámky!K12=24,poznámky!A30)+IF(poznámky!K13=24,poznámky!A31)+IF(poznámky!K14=24,poznámky!A32)+IF(poznámky!K15=24,poznámky!A33)+IF(poznámky!K16=24,poznámky!A34)+IF(poznámky!K17=24,poznámky!A35)+IF(poznámky!K18=24,poznámky!A36)+IF(poznámky!K19=24,poznámky!A37)+IF(poznámky!K20=24,poznámky!A38)+IF(poznámky!K21=24,poznámky!A39)+IF(poznámky!K22=24,poznámky!A40)+IF(poznámky!K23=24,poznámky!A41)+IF(poznámky!K24=24,poznámky!A42)+IF(poznámky!K25=24,poznámky!A43)+IF(poznámky!K26=24,poznámky!A44)+IF(poznámky!K27=24,poznámky!A45)+IF(poznámky!K28=24,poznámky!A46)+IF(poznámky!K29=24,poznámky!A47)+IF(poznámky!K30=24,poznámky!A48)</f>
        <v>24</v>
      </c>
      <c r="CU27" s="191" t="s">
        <v>11</v>
      </c>
      <c r="CV27" s="192">
        <f t="shared" si="2"/>
        <v>0</v>
      </c>
      <c r="CW27" s="203" t="e">
        <f>SUM('1_ kolo'!CO27,'2_ kolo'!CO27)</f>
        <v>#N/A</v>
      </c>
      <c r="CX27" s="194">
        <f>SUM('1_ kolo'!CP27,'2_ kolo'!CP27)</f>
        <v>0</v>
      </c>
      <c r="CY27" s="195" t="s">
        <v>10</v>
      </c>
      <c r="CZ27" s="196">
        <f>SUM('1_ kolo'!CR27,'2_ kolo'!CR27)</f>
        <v>0</v>
      </c>
      <c r="DA27" s="195">
        <f t="shared" si="3"/>
        <v>0</v>
      </c>
      <c r="DB27" s="197">
        <f>IF(poznámky!S1=24,poznámky!A19)+IF(poznámky!S2=24,poznámky!A20)+IF(poznámky!S3=24,poznámky!A21)+IF(poznámky!S4=24,poznámky!A22)+IF(poznámky!S5=24,poznámky!A23)+IF(poznámky!S6=24,poznámky!A24)+IF(poznámky!S7=24,poznámky!A25)+IF(poznámky!S8=24,poznámky!A26)+IF(poznámky!S9=24,poznámky!A27)+IF(poznámky!S10=24,poznámky!A28)+IF(poznámky!S11=24,poznámky!A29)+IF(poznámky!S12=24,poznámky!A30)+IF(poznámky!S13=24,poznámky!A31)+IF(poznámky!S14=24,poznámky!A32)+IF(poznámky!S15=24,poznámky!A33)+IF(poznámky!S16=24,poznámky!A34)+IF(poznámky!S17=24,poznámky!A35)+IF(poznámky!S18=24,poznámky!A36)+IF(poznámky!S19=24,poznámky!A37)+IF(poznámky!S20=24,poznámky!A38)+IF(poznámky!S21=24,poznámky!A39)+IF(poznámky!S22=24,poznámky!A40)+IF(poznámky!S23=24,poznámky!A41)+IF(poznámky!S24=24,poznámky!A42)+IF(poznámky!S25=24,poznámky!A43)+IF(poznámky!S26=24,poznámky!A44)+IF(poznámky!S27=24,poznámky!A45)+IF(poznámky!S28=24,poznámky!A46)+IF(poznámky!S29=24,poznámky!A47)+IF(poznámky!S30=24,poznámky!A48)</f>
        <v>24</v>
      </c>
      <c r="DC27" s="198" t="s">
        <v>11</v>
      </c>
      <c r="DD27" s="199">
        <f t="shared" si="4"/>
        <v>0</v>
      </c>
      <c r="DE27" s="200" t="e">
        <f t="shared" si="5"/>
        <v>#N/A</v>
      </c>
      <c r="DF27" s="462"/>
    </row>
    <row r="28" spans="1:110" ht="19.5" customHeight="1" x14ac:dyDescent="0.2">
      <c r="A28" s="12">
        <v>25</v>
      </c>
      <c r="B28" s="201">
        <f>'1_ kolo'!B28</f>
        <v>0</v>
      </c>
      <c r="C28" s="70"/>
      <c r="D28" s="29" t="s">
        <v>10</v>
      </c>
      <c r="E28" s="71"/>
      <c r="F28" s="70"/>
      <c r="G28" s="29" t="s">
        <v>10</v>
      </c>
      <c r="H28" s="71"/>
      <c r="I28" s="70"/>
      <c r="J28" s="29" t="s">
        <v>10</v>
      </c>
      <c r="K28" s="71"/>
      <c r="L28" s="70"/>
      <c r="M28" s="29" t="s">
        <v>10</v>
      </c>
      <c r="N28" s="71"/>
      <c r="O28" s="70"/>
      <c r="P28" s="29" t="s">
        <v>10</v>
      </c>
      <c r="Q28" s="71"/>
      <c r="R28" s="70"/>
      <c r="S28" s="29" t="s">
        <v>10</v>
      </c>
      <c r="T28" s="71"/>
      <c r="U28" s="70"/>
      <c r="V28" s="29" t="s">
        <v>10</v>
      </c>
      <c r="W28" s="71"/>
      <c r="X28" s="70"/>
      <c r="Y28" s="29" t="s">
        <v>10</v>
      </c>
      <c r="Z28" s="71"/>
      <c r="AA28" s="70"/>
      <c r="AB28" s="29" t="s">
        <v>10</v>
      </c>
      <c r="AC28" s="71"/>
      <c r="AD28" s="70"/>
      <c r="AE28" s="29" t="s">
        <v>10</v>
      </c>
      <c r="AF28" s="71"/>
      <c r="AG28" s="70"/>
      <c r="AH28" s="29" t="s">
        <v>10</v>
      </c>
      <c r="AI28" s="71"/>
      <c r="AJ28" s="70"/>
      <c r="AK28" s="29" t="s">
        <v>10</v>
      </c>
      <c r="AL28" s="86"/>
      <c r="AM28" s="70"/>
      <c r="AN28" s="29" t="s">
        <v>10</v>
      </c>
      <c r="AO28" s="71"/>
      <c r="AP28" s="82"/>
      <c r="AQ28" s="29" t="s">
        <v>10</v>
      </c>
      <c r="AR28" s="83"/>
      <c r="AS28" s="82"/>
      <c r="AT28" s="29" t="s">
        <v>10</v>
      </c>
      <c r="AU28" s="83"/>
      <c r="AV28" s="82"/>
      <c r="AW28" s="29" t="s">
        <v>10</v>
      </c>
      <c r="AX28" s="97"/>
      <c r="AY28" s="83"/>
      <c r="AZ28" s="29" t="s">
        <v>10</v>
      </c>
      <c r="BA28" s="97"/>
      <c r="BB28" s="83"/>
      <c r="BC28" s="29" t="s">
        <v>10</v>
      </c>
      <c r="BD28" s="97"/>
      <c r="BE28" s="83"/>
      <c r="BF28" s="29" t="s">
        <v>10</v>
      </c>
      <c r="BG28" s="97"/>
      <c r="BH28" s="83"/>
      <c r="BI28" s="29" t="s">
        <v>10</v>
      </c>
      <c r="BJ28" s="116"/>
      <c r="BK28" s="118"/>
      <c r="BL28" s="29" t="s">
        <v>10</v>
      </c>
      <c r="BM28" s="87"/>
      <c r="BN28" s="118"/>
      <c r="BO28" s="29" t="s">
        <v>10</v>
      </c>
      <c r="BP28" s="87"/>
      <c r="BQ28" s="116"/>
      <c r="BR28" s="29" t="s">
        <v>10</v>
      </c>
      <c r="BS28" s="87"/>
      <c r="BT28" s="116"/>
      <c r="BU28" s="29" t="s">
        <v>10</v>
      </c>
      <c r="BV28" s="87"/>
      <c r="BW28" s="469"/>
      <c r="BX28" s="445"/>
      <c r="BY28" s="449"/>
      <c r="BZ28" s="85">
        <f>BY29</f>
        <v>0</v>
      </c>
      <c r="CA28" s="29" t="s">
        <v>10</v>
      </c>
      <c r="CB28" s="71">
        <f>BW29</f>
        <v>0</v>
      </c>
      <c r="CC28" s="22">
        <f>BY30</f>
        <v>0</v>
      </c>
      <c r="CD28" s="29" t="s">
        <v>10</v>
      </c>
      <c r="CE28" s="71">
        <f>BW30</f>
        <v>0</v>
      </c>
      <c r="CF28" s="70">
        <f>BY31</f>
        <v>0</v>
      </c>
      <c r="CG28" s="29" t="s">
        <v>10</v>
      </c>
      <c r="CH28" s="71">
        <f>BW31</f>
        <v>0</v>
      </c>
      <c r="CI28" s="22">
        <f>BY32</f>
        <v>0</v>
      </c>
      <c r="CJ28" s="29" t="s">
        <v>10</v>
      </c>
      <c r="CK28" s="24">
        <f>BW32</f>
        <v>0</v>
      </c>
      <c r="CL28" s="22">
        <f>BY33</f>
        <v>0</v>
      </c>
      <c r="CM28" s="29" t="s">
        <v>10</v>
      </c>
      <c r="CN28" s="24">
        <f>BW33</f>
        <v>0</v>
      </c>
      <c r="CO28" s="108" t="e">
        <f>DE28+IF(BE28&gt;BG28,2,"0")+IF(BE28=BG28,1)*IF(BE28+BG28=0,0,1)+IF(BH28&gt;BJ28,2,"0")+IF(BH28=BJ28,1)*IF(BH28+BJ28=0,0,1)+IF(BK28&gt;BM28,2,"0")+IF(BK28=BM28,1)*IF(BK28+BM28=0,0,1)+IF(BN28&gt;BP28,2,"0")+IF(BN28=BP28,1)*IF(BN28+BP28=0,0,1)+IF(BQ28&gt;BS28,2,"0")+IF(BQ28=BS28,1)*IF(BQ28+BS28=0,0,1)+IF(BT28&gt;BV28,2,"0")+IF(BT28=BV28,1)*IF(BT28+BV28=0,0,1)+IF(BZ28&gt;CB28,2,"0")+IF(BZ28=CB28,1)*IF(BZ28+CB28=0,0,1)+IF(CC28&gt;CE28,2,"0")+IF(CC28=CE28,1)*IF(CC28+CE28=0,0,1)+IF(CF28&gt;CH28,2,"0")+IF(CF28=CH28,1)*IF(CF28+CH28=0,0,1)+IF(CI28&gt;CK28,2,"0")+IF(CI28=CK28,1)*IF(CI28+CK28=0,0,1)+IF(CL28&gt;CN28,2,"0")+IF(CL28=CN28,1)*IF(CL28+CN28=0,0,1)</f>
        <v>#N/A</v>
      </c>
      <c r="CP28" s="109">
        <f>SUM(C28,F28,I28,L28,O28,R28,U28,X28,AA28,AD28,AG28,AJ28,AM28,AP28,AS28,AV28,AY28,BB28,BE28,BH28,BK28,BN28,BQ28,BT28,BZ28,CC28,CF28,CI28,CL28)</f>
        <v>0</v>
      </c>
      <c r="CQ28" s="188"/>
      <c r="CR28" s="189">
        <f>SUM(E28,H28,K28,N28,Q28,T28,W28,Z28,AC28,AF28,AI28,AL28,AR28,CN28,AO28,AU28,AX28,BA28,BD28,BG28,BJ28,BM28,BP28,BS28,BV28,CB28,CE28,CH28,CK28)</f>
        <v>0</v>
      </c>
      <c r="CS28" s="188">
        <f t="shared" si="1"/>
        <v>0</v>
      </c>
      <c r="CT28" s="190">
        <f>IF(poznámky!K1=25,poznámky!A19)+IF(poznámky!K2=25,poznámky!A20)+IF(poznámky!K3=25,poznámky!A21)+IF(poznámky!K4=25,poznámky!A22)+IF(poznámky!K5=25,poznámky!A23)+IF(poznámky!K6=25,poznámky!A24)+IF(poznámky!K7=25,poznámky!A25)+IF(poznámky!K8=25,poznámky!A26)+IF(poznámky!K9=25,poznámky!A27)+IF(poznámky!K10=25,poznámky!A28)+IF(poznámky!K11=25,poznámky!A29)+IF(poznámky!K12=25,poznámky!A30)+IF(poznámky!K13=25,poznámky!A31)+IF(poznámky!K14=25,poznámky!A32)+IF(poznámky!K15=25,poznámky!A33)+IF(poznámky!K16=25,poznámky!A34)+IF(poznámky!K17=25,poznámky!A35)+IF(poznámky!K18=25,poznámky!A36)+IF(poznámky!K19=25,poznámky!A37)+IF(poznámky!K20=25,poznámky!A38)+IF(poznámky!K21=25,poznámky!A39)+IF(poznámky!K22=25,poznámky!A40)+IF(poznámky!K23=25,poznámky!A41)+IF(poznámky!K24=25,poznámky!A42)+IF(poznámky!K25=25,poznámky!A43)+IF(poznámky!K26=25,poznámky!A44)+IF(poznámky!K27=25,poznámky!A45)+IF(poznámky!K28=25,poznámky!A46)+IF(poznámky!K29=25,poznámky!A47)+IF(poznámky!K30=25,poznámky!A48)</f>
        <v>25</v>
      </c>
      <c r="CU28" s="191" t="s">
        <v>11</v>
      </c>
      <c r="CV28" s="192">
        <f t="shared" si="2"/>
        <v>0</v>
      </c>
      <c r="CW28" s="193" t="e">
        <f>SUM('1_ kolo'!CO28,'2_ kolo'!CO28)</f>
        <v>#N/A</v>
      </c>
      <c r="CX28" s="194">
        <f>SUM('1_ kolo'!CP28,'2_ kolo'!CP28)</f>
        <v>0</v>
      </c>
      <c r="CY28" s="195" t="s">
        <v>10</v>
      </c>
      <c r="CZ28" s="196">
        <f>SUM('1_ kolo'!CR28,'2_ kolo'!CR28)</f>
        <v>0</v>
      </c>
      <c r="DA28" s="195">
        <f t="shared" si="3"/>
        <v>0</v>
      </c>
      <c r="DB28" s="197">
        <f>IF(poznámky!S1=25,poznámky!A19)+IF(poznámky!S2=25,poznámky!A20)+IF(poznámky!S3=25,poznámky!A21)+IF(poznámky!S4=25,poznámky!A22)+IF(poznámky!S5=25,poznámky!A23)+IF(poznámky!S6=25,poznámky!A24)+IF(poznámky!S7=25,poznámky!A25)+IF(poznámky!S8=25,poznámky!A26)+IF(poznámky!S9=25,poznámky!A27)+IF(poznámky!S10=25,poznámky!A28)+IF(poznámky!S11=25,poznámky!A29)+IF(poznámky!S12=25,poznámky!A30)+IF(poznámky!S13=25,poznámky!A31)+IF(poznámky!S14=25,poznámky!A32)+IF(poznámky!S15=25,poznámky!A33)+IF(poznámky!S16=25,poznámky!A34)+IF(poznámky!S17=25,poznámky!A35)+IF(poznámky!S18=25,poznámky!A36)+IF(poznámky!S19=25,poznámky!A37)+IF(poznámky!S20=25,poznámky!A38)+IF(poznámky!S21=25,poznámky!A39)+IF(poznámky!S22=25,poznámky!A40)+IF(poznámky!S23=25,poznámky!A41)+IF(poznámky!S24=25,poznámky!A42)+IF(poznámky!S25=25,poznámky!A43)+IF(poznámky!S26=25,poznámky!A44)+IF(poznámky!S27=25,poznámky!A45)+IF(poznámky!S28=25,poznámky!A46)+IF(poznámky!S29=25,poznámky!A47)+IF(poznámky!S30=25,poznámky!A48)</f>
        <v>25</v>
      </c>
      <c r="DC28" s="198" t="s">
        <v>11</v>
      </c>
      <c r="DD28" s="199">
        <f t="shared" si="4"/>
        <v>0</v>
      </c>
      <c r="DE28" s="200" t="e">
        <f t="shared" si="5"/>
        <v>#N/A</v>
      </c>
      <c r="DF28" s="462"/>
    </row>
    <row r="29" spans="1:110" ht="19.5" customHeight="1" x14ac:dyDescent="0.2">
      <c r="A29" s="12">
        <v>26</v>
      </c>
      <c r="B29" s="201">
        <f>'1_ kolo'!B29</f>
        <v>0</v>
      </c>
      <c r="C29" s="70"/>
      <c r="D29" s="29" t="s">
        <v>10</v>
      </c>
      <c r="E29" s="71"/>
      <c r="F29" s="70"/>
      <c r="G29" s="29" t="s">
        <v>10</v>
      </c>
      <c r="H29" s="71"/>
      <c r="I29" s="70"/>
      <c r="J29" s="29" t="s">
        <v>10</v>
      </c>
      <c r="K29" s="71"/>
      <c r="L29" s="70"/>
      <c r="M29" s="29" t="s">
        <v>10</v>
      </c>
      <c r="N29" s="71"/>
      <c r="O29" s="70"/>
      <c r="P29" s="29" t="s">
        <v>10</v>
      </c>
      <c r="Q29" s="71"/>
      <c r="R29" s="70"/>
      <c r="S29" s="29" t="s">
        <v>10</v>
      </c>
      <c r="T29" s="71"/>
      <c r="U29" s="70"/>
      <c r="V29" s="29" t="s">
        <v>10</v>
      </c>
      <c r="W29" s="71"/>
      <c r="X29" s="70"/>
      <c r="Y29" s="29" t="s">
        <v>10</v>
      </c>
      <c r="Z29" s="71"/>
      <c r="AA29" s="70"/>
      <c r="AB29" s="29" t="s">
        <v>10</v>
      </c>
      <c r="AC29" s="71"/>
      <c r="AD29" s="70"/>
      <c r="AE29" s="29" t="s">
        <v>10</v>
      </c>
      <c r="AF29" s="71"/>
      <c r="AG29" s="70"/>
      <c r="AH29" s="29" t="s">
        <v>10</v>
      </c>
      <c r="AI29" s="71"/>
      <c r="AJ29" s="70"/>
      <c r="AK29" s="29" t="s">
        <v>10</v>
      </c>
      <c r="AL29" s="86"/>
      <c r="AM29" s="70"/>
      <c r="AN29" s="29" t="s">
        <v>10</v>
      </c>
      <c r="AO29" s="71"/>
      <c r="AP29" s="82"/>
      <c r="AQ29" s="29" t="s">
        <v>10</v>
      </c>
      <c r="AR29" s="83"/>
      <c r="AS29" s="82"/>
      <c r="AT29" s="29" t="s">
        <v>10</v>
      </c>
      <c r="AU29" s="83"/>
      <c r="AV29" s="82"/>
      <c r="AW29" s="29" t="s">
        <v>10</v>
      </c>
      <c r="AX29" s="97"/>
      <c r="AY29" s="83"/>
      <c r="AZ29" s="29" t="s">
        <v>10</v>
      </c>
      <c r="BA29" s="97"/>
      <c r="BB29" s="83"/>
      <c r="BC29" s="29" t="s">
        <v>10</v>
      </c>
      <c r="BD29" s="97"/>
      <c r="BE29" s="83"/>
      <c r="BF29" s="29" t="s">
        <v>10</v>
      </c>
      <c r="BG29" s="97"/>
      <c r="BH29" s="83"/>
      <c r="BI29" s="29" t="s">
        <v>10</v>
      </c>
      <c r="BJ29" s="116"/>
      <c r="BK29" s="118"/>
      <c r="BL29" s="29" t="s">
        <v>10</v>
      </c>
      <c r="BM29" s="87"/>
      <c r="BN29" s="118"/>
      <c r="BO29" s="29" t="s">
        <v>10</v>
      </c>
      <c r="BP29" s="87"/>
      <c r="BQ29" s="116"/>
      <c r="BR29" s="29" t="s">
        <v>10</v>
      </c>
      <c r="BS29" s="87"/>
      <c r="BT29" s="116"/>
      <c r="BU29" s="29" t="s">
        <v>10</v>
      </c>
      <c r="BV29" s="87"/>
      <c r="BW29" s="116"/>
      <c r="BX29" s="29" t="s">
        <v>10</v>
      </c>
      <c r="BY29" s="87"/>
      <c r="BZ29" s="469"/>
      <c r="CA29" s="445"/>
      <c r="CB29" s="449"/>
      <c r="CC29" s="85">
        <f>CB30</f>
        <v>0</v>
      </c>
      <c r="CD29" s="29" t="s">
        <v>10</v>
      </c>
      <c r="CE29" s="71">
        <f>BZ30</f>
        <v>0</v>
      </c>
      <c r="CF29" s="22">
        <f>CB31</f>
        <v>0</v>
      </c>
      <c r="CG29" s="29" t="s">
        <v>10</v>
      </c>
      <c r="CH29" s="71">
        <f>BZ31</f>
        <v>0</v>
      </c>
      <c r="CI29" s="70">
        <f>CB32</f>
        <v>0</v>
      </c>
      <c r="CJ29" s="29" t="s">
        <v>10</v>
      </c>
      <c r="CK29" s="71">
        <f>BZ32</f>
        <v>0</v>
      </c>
      <c r="CL29" s="22">
        <f>CB33</f>
        <v>0</v>
      </c>
      <c r="CM29" s="29" t="s">
        <v>10</v>
      </c>
      <c r="CN29" s="24">
        <f>BZ33</f>
        <v>0</v>
      </c>
      <c r="CO29" s="108" t="e">
        <f>DE29+IF(BE29&gt;BG29,2,"0")+IF(BE29=BG29,1)*IF(BE29+BG29=0,0,1)+IF(BH29&gt;BJ29,2,"0")+IF(BH29=BJ29,1)*IF(BH29+BJ29=0,0,1)+IF(BK29&gt;BM29,2,"0")+IF(BK29=BM29,1)*IF(BK29+BM29=0,0,1)+IF(BN29&gt;BP29,2,"0")+IF(BN29=BP29,1)*IF(BN29+BP29=0,0,1)+IF(BQ29&gt;BS29,2,"0")+IF(BQ29=BS29,1)*IF(BQ29+BS29=0,0,1)+IF(BT29&gt;BV29,2,"0")+IF(BT29=BV29,1)*IF(BT29+BV29=0,0,1)+IF(BW29&gt;BY29,2,"0")+IF(BW29=BY29,1)*IF(BW29+BY29=0,0,1)+IF(CC29&gt;CE29,2,"0")+IF(CC29=CE29,1)*IF(CC29+CE29=0,0,1)+IF(CF29&gt;CH29,2,"0")+IF(CF29=CH29,1)*IF(CF29+CH29=0,0,1)+IF(CI29&gt;CK29,2,"0")+IF(CI29=CK29,1)*IF(CI29+CK29=0,0,1)+IF(CL29&gt;CN29,2,"0")+IF(CL29=CN29,1)*IF(CL29+CN29=0,0,1)</f>
        <v>#N/A</v>
      </c>
      <c r="CP29" s="109">
        <f>SUM(C29,F29,I29,L29,O29,R29,U29,X29,AA29,AD29,AG29,AJ29,AM29,AP29,AS29,AV29,AY29,BB29,BE29,BH29,BK29,BN29,BQ29,BT29,BW29,CC29,CF29,CI29,CL29)</f>
        <v>0</v>
      </c>
      <c r="CQ29" s="188"/>
      <c r="CR29" s="189">
        <f>SUM(E29,H29,K29,N29,Q29,T29,W29,Z29,AC29,AF29,AI29,AL29,AO29,CN29,AR29,AU29,AX29,BA29,BD29,BG29,BJ29,BM29,BP29,BS29,BV29,BY29,CE29,CH29,CK29)</f>
        <v>0</v>
      </c>
      <c r="CS29" s="188">
        <f t="shared" si="1"/>
        <v>0</v>
      </c>
      <c r="CT29" s="190">
        <f>IF(poznámky!K1=26,poznámky!A19)+IF(poznámky!K2=26,poznámky!A20)+IF(poznámky!K3=26,poznámky!A21)+IF(poznámky!K4=26,poznámky!A22)+IF(poznámky!K5=26,poznámky!A23)+IF(poznámky!K6=26,poznámky!A24)+IF(poznámky!K7=26,poznámky!A25)+IF(poznámky!K8=26,poznámky!A26)+IF(poznámky!K9=26,poznámky!A27)+IF(poznámky!K10=26,poznámky!A28)+IF(poznámky!K11=26,poznámky!A29)+IF(poznámky!K12=26,poznámky!A30)+IF(poznámky!K13=26,poznámky!A31)+IF(poznámky!K14=26,poznámky!A32)+IF(poznámky!K15=26,poznámky!A33)+IF(poznámky!K16=26,poznámky!A34)+IF(poznámky!K17=26,poznámky!A35)+IF(poznámky!K18=26,poznámky!A36)+IF(poznámky!K19=26,poznámky!A37)+IF(poznámky!K20=26,poznámky!A38)+IF(poznámky!K21=26,poznámky!A39)+IF(poznámky!K22=26,poznámky!A40)+IF(poznámky!K23=26,poznámky!A41)+IF(poznámky!K24=26,poznámky!A42)+IF(poznámky!K25=26,poznámky!A43)+IF(poznámky!K26=26,poznámky!A44)+IF(poznámky!K27=26,poznámky!A45)+IF(poznámky!K28=26,poznámky!A46)+IF(poznámky!K29=26,poznámky!A47)+IF(poznámky!K30=26,poznámky!A48)</f>
        <v>26</v>
      </c>
      <c r="CU29" s="191" t="s">
        <v>11</v>
      </c>
      <c r="CV29" s="192">
        <f t="shared" si="2"/>
        <v>0</v>
      </c>
      <c r="CW29" s="203" t="e">
        <f>SUM('1_ kolo'!CO29,'2_ kolo'!CO29)</f>
        <v>#N/A</v>
      </c>
      <c r="CX29" s="194">
        <f>SUM('1_ kolo'!CP29,'2_ kolo'!CP29)</f>
        <v>0</v>
      </c>
      <c r="CY29" s="195" t="s">
        <v>10</v>
      </c>
      <c r="CZ29" s="196">
        <f>SUM('1_ kolo'!CR29,'2_ kolo'!CR29)</f>
        <v>0</v>
      </c>
      <c r="DA29" s="195">
        <f t="shared" si="3"/>
        <v>0</v>
      </c>
      <c r="DB29" s="197">
        <f>IF(poznámky!S1=26,poznámky!A19)+IF(poznámky!S2=26,poznámky!A20)+IF(poznámky!S3=26,poznámky!A21)+IF(poznámky!S4=26,poznámky!A22)+IF(poznámky!S5=26,poznámky!A23)+IF(poznámky!S6=26,poznámky!A24)+IF(poznámky!S7=26,poznámky!A25)+IF(poznámky!S8=26,poznámky!A26)+IF(poznámky!S9=26,poznámky!A27)+IF(poznámky!S10=26,poznámky!A28)+IF(poznámky!S11=26,poznámky!A29)+IF(poznámky!S12=26,poznámky!A30)+IF(poznámky!S13=26,poznámky!A31)+IF(poznámky!S14=26,poznámky!A32)+IF(poznámky!S15=26,poznámky!A33)+IF(poznámky!S16=26,poznámky!A34)+IF(poznámky!S17=26,poznámky!A35)+IF(poznámky!S18=26,poznámky!A36)+IF(poznámky!S19=26,poznámky!A37)+IF(poznámky!S20=26,poznámky!A38)+IF(poznámky!S21=26,poznámky!A39)+IF(poznámky!S22=26,poznámky!A40)+IF(poznámky!S23=26,poznámky!A41)+IF(poznámky!S24=26,poznámky!A42)+IF(poznámky!S25=26,poznámky!A43)+IF(poznámky!S26=26,poznámky!A44)+IF(poznámky!S27=26,poznámky!A45)+IF(poznámky!S28=26,poznámky!A46)+IF(poznámky!S29=26,poznámky!A47)+IF(poznámky!S30=26,poznámky!A48)</f>
        <v>26</v>
      </c>
      <c r="DC29" s="198" t="s">
        <v>11</v>
      </c>
      <c r="DD29" s="199">
        <f t="shared" si="4"/>
        <v>0</v>
      </c>
      <c r="DE29" s="200" t="e">
        <f t="shared" si="5"/>
        <v>#N/A</v>
      </c>
      <c r="DF29" s="462"/>
    </row>
    <row r="30" spans="1:110" ht="19.5" customHeight="1" x14ac:dyDescent="0.2">
      <c r="A30" s="12">
        <v>27</v>
      </c>
      <c r="B30" s="201">
        <f>'1_ kolo'!B30</f>
        <v>0</v>
      </c>
      <c r="C30" s="70"/>
      <c r="D30" s="29" t="s">
        <v>10</v>
      </c>
      <c r="E30" s="71"/>
      <c r="F30" s="70"/>
      <c r="G30" s="29" t="s">
        <v>10</v>
      </c>
      <c r="H30" s="71"/>
      <c r="I30" s="70"/>
      <c r="J30" s="29" t="s">
        <v>10</v>
      </c>
      <c r="K30" s="71"/>
      <c r="L30" s="70"/>
      <c r="M30" s="29" t="s">
        <v>10</v>
      </c>
      <c r="N30" s="71"/>
      <c r="O30" s="70"/>
      <c r="P30" s="29" t="s">
        <v>10</v>
      </c>
      <c r="Q30" s="71"/>
      <c r="R30" s="70"/>
      <c r="S30" s="29" t="s">
        <v>10</v>
      </c>
      <c r="T30" s="71"/>
      <c r="U30" s="70"/>
      <c r="V30" s="29" t="s">
        <v>10</v>
      </c>
      <c r="W30" s="71"/>
      <c r="X30" s="70"/>
      <c r="Y30" s="29" t="s">
        <v>10</v>
      </c>
      <c r="Z30" s="71"/>
      <c r="AA30" s="70"/>
      <c r="AB30" s="29" t="s">
        <v>10</v>
      </c>
      <c r="AC30" s="71"/>
      <c r="AD30" s="70"/>
      <c r="AE30" s="29" t="s">
        <v>10</v>
      </c>
      <c r="AF30" s="71"/>
      <c r="AG30" s="70"/>
      <c r="AH30" s="29" t="s">
        <v>10</v>
      </c>
      <c r="AI30" s="71"/>
      <c r="AJ30" s="70"/>
      <c r="AK30" s="29" t="s">
        <v>10</v>
      </c>
      <c r="AL30" s="86"/>
      <c r="AM30" s="70"/>
      <c r="AN30" s="29" t="s">
        <v>10</v>
      </c>
      <c r="AO30" s="71"/>
      <c r="AP30" s="82"/>
      <c r="AQ30" s="29" t="s">
        <v>10</v>
      </c>
      <c r="AR30" s="83"/>
      <c r="AS30" s="82"/>
      <c r="AT30" s="29" t="s">
        <v>10</v>
      </c>
      <c r="AU30" s="83"/>
      <c r="AV30" s="82"/>
      <c r="AW30" s="29" t="s">
        <v>10</v>
      </c>
      <c r="AX30" s="97"/>
      <c r="AY30" s="83"/>
      <c r="AZ30" s="29" t="s">
        <v>10</v>
      </c>
      <c r="BA30" s="97"/>
      <c r="BB30" s="83"/>
      <c r="BC30" s="29" t="s">
        <v>10</v>
      </c>
      <c r="BD30" s="97"/>
      <c r="BE30" s="83"/>
      <c r="BF30" s="29" t="s">
        <v>10</v>
      </c>
      <c r="BG30" s="97"/>
      <c r="BH30" s="83"/>
      <c r="BI30" s="29" t="s">
        <v>10</v>
      </c>
      <c r="BJ30" s="116"/>
      <c r="BK30" s="118"/>
      <c r="BL30" s="29" t="s">
        <v>10</v>
      </c>
      <c r="BM30" s="87"/>
      <c r="BN30" s="118"/>
      <c r="BO30" s="29" t="s">
        <v>10</v>
      </c>
      <c r="BP30" s="87"/>
      <c r="BQ30" s="116"/>
      <c r="BR30" s="29" t="s">
        <v>10</v>
      </c>
      <c r="BS30" s="87"/>
      <c r="BT30" s="116"/>
      <c r="BU30" s="29" t="s">
        <v>10</v>
      </c>
      <c r="BV30" s="87"/>
      <c r="BW30" s="116"/>
      <c r="BX30" s="29" t="s">
        <v>10</v>
      </c>
      <c r="BY30" s="87"/>
      <c r="BZ30" s="116"/>
      <c r="CA30" s="29" t="s">
        <v>10</v>
      </c>
      <c r="CB30" s="87"/>
      <c r="CC30" s="469"/>
      <c r="CD30" s="445"/>
      <c r="CE30" s="449"/>
      <c r="CF30" s="85">
        <f>CE31</f>
        <v>0</v>
      </c>
      <c r="CG30" s="29" t="s">
        <v>10</v>
      </c>
      <c r="CH30" s="71">
        <f>CC31</f>
        <v>0</v>
      </c>
      <c r="CI30" s="22">
        <f>CE32</f>
        <v>0</v>
      </c>
      <c r="CJ30" s="29" t="s">
        <v>10</v>
      </c>
      <c r="CK30" s="71">
        <f>CC32</f>
        <v>0</v>
      </c>
      <c r="CL30" s="70">
        <f>CE33</f>
        <v>0</v>
      </c>
      <c r="CM30" s="29" t="s">
        <v>10</v>
      </c>
      <c r="CN30" s="71">
        <f>CC33</f>
        <v>0</v>
      </c>
      <c r="CO30" s="108" t="e">
        <f>DE30+IF(BE30&gt;BG30,2,"0")+IF(BE30=BG30,1)*IF(BE30+BG30=0,0,1)+IF(BH30&gt;BJ30,2,"0")+IF(BH30=BJ30,1)*IF(BH30+BJ30=0,0,1)+IF(BK30&gt;BM30,2,"0")+IF(BK30=BM30,1)*IF(BK30+BM30=0,0,1)+IF(BN30&gt;BP30,2,"0")+IF(BN30=BP30,1)*IF(BN30+BP30=0,0,1)+IF(BQ30&gt;BS30,2,"0")+IF(BQ30=BS30,1)*IF(BQ30+BS30=0,0,1)+IF(BT30&gt;BV30,2,"0")+IF(BT30=BV30,1)*IF(BT30+BV30=0,0,1)+IF(BW30&gt;BY30,2,"0")+IF(BW30=BY30,1)*IF(BW30+BY30=0,0,1)+IF(BZ30&gt;CB30,2,"0")+IF(BZ30=CB30,1)*IF(BZ30+CB30=0,0,1)+IF(CF30&gt;CH30,2,"0")+IF(CF30=CH30,1)*IF(CF30+CH30=0,0,1)+IF(CI30&gt;CK30,2,"0")+IF(CI30=CK30,1)*IF(CI30+CK30=0,0,1)+IF(CL30&gt;CN30,2,"0")+IF(CL30=CN30,1)*IF(CL30+CN30=0,0,1)</f>
        <v>#N/A</v>
      </c>
      <c r="CP30" s="109">
        <f>SUM(C30,F30,I30,L30,O30,R30,U30,X30,AA30,AD30,AG30,AJ30,AM30,AP30,AS30,AV30,AY30,BB30,BE30,BH30,BK30,BN30,BQ30,BT30,BW30,BZ30,CF30,CI30,CL30)</f>
        <v>0</v>
      </c>
      <c r="CQ30" s="188"/>
      <c r="CR30" s="189">
        <f>SUM(E30,H30,K30,N30,Q30,T30,W30,Z30,AC30,AF30,AL30,AO30,AR30,CN30,AI30,AU30,AX30,BA30,BD30,BG30,BJ30,BM30,BP30,BS30,BV30,BY30,CB30,CH30,CK30)</f>
        <v>0</v>
      </c>
      <c r="CS30" s="188">
        <f t="shared" si="1"/>
        <v>0</v>
      </c>
      <c r="CT30" s="190">
        <f>IF(poznámky!K1=27,poznámky!A19)+IF(poznámky!K2=27,poznámky!A20)+IF(poznámky!K3=27,poznámky!A21)+IF(poznámky!K4=27,poznámky!A22)+IF(poznámky!K5=27,poznámky!A23)+IF(poznámky!K6=27,poznámky!A24)+IF(poznámky!K7=27,poznámky!A25)+IF(poznámky!K8=27,poznámky!A26)+IF(poznámky!K9=27,poznámky!A27)+IF(poznámky!K10=27,poznámky!A28)+IF(poznámky!K11=27,poznámky!A29)+IF(poznámky!K12=27,poznámky!A30)+IF(poznámky!K13=27,poznámky!A31)+IF(poznámky!K14=27,poznámky!A32)+IF(poznámky!K15=27,poznámky!A33)+IF(poznámky!K16=27,poznámky!A34)+IF(poznámky!K17=27,poznámky!A35)+IF(poznámky!K18=27,poznámky!A36)+IF(poznámky!K19=27,poznámky!A37)+IF(poznámky!K20=27,poznámky!A38)+IF(poznámky!K21=27,poznámky!A39)+IF(poznámky!K22=27,poznámky!A40)+IF(poznámky!K23=27,poznámky!A41)+IF(poznámky!K24=27,poznámky!A42)+IF(poznámky!K25=27,poznámky!A43)+IF(poznámky!K26=27,poznámky!A44)+IF(poznámky!K27=27,poznámky!A45)+IF(poznámky!K28=27,poznámky!A46)+IF(poznámky!K29=27,poznámky!A47)+IF(poznámky!K30=27,poznámky!A48)</f>
        <v>27</v>
      </c>
      <c r="CU30" s="191" t="s">
        <v>11</v>
      </c>
      <c r="CV30" s="192">
        <f t="shared" si="2"/>
        <v>0</v>
      </c>
      <c r="CW30" s="193" t="e">
        <f>SUM('1_ kolo'!CO30,'2_ kolo'!CO30)</f>
        <v>#N/A</v>
      </c>
      <c r="CX30" s="194">
        <f>SUM('1_ kolo'!CP30,'2_ kolo'!CP30)</f>
        <v>0</v>
      </c>
      <c r="CY30" s="195" t="s">
        <v>10</v>
      </c>
      <c r="CZ30" s="196">
        <f>SUM('1_ kolo'!CR30,'2_ kolo'!CR30)</f>
        <v>0</v>
      </c>
      <c r="DA30" s="195">
        <f t="shared" si="3"/>
        <v>0</v>
      </c>
      <c r="DB30" s="197">
        <f>IF(poznámky!S1=27,poznámky!A19)+IF(poznámky!S2=27,poznámky!A20)+IF(poznámky!S3=27,poznámky!A21)+IF(poznámky!S4=27,poznámky!A22)+IF(poznámky!S5=27,poznámky!A23)+IF(poznámky!S6=27,poznámky!A24)+IF(poznámky!S7=27,poznámky!A25)+IF(poznámky!S8=27,poznámky!A26)+IF(poznámky!S9=27,poznámky!A27)+IF(poznámky!S10=27,poznámky!A28)+IF(poznámky!S11=27,poznámky!A29)+IF(poznámky!S12=27,poznámky!A30)+IF(poznámky!S13=27,poznámky!A31)+IF(poznámky!S14=27,poznámky!A32)+IF(poznámky!S15=27,poznámky!A33)+IF(poznámky!S16=27,poznámky!A34)+IF(poznámky!S17=27,poznámky!A35)+IF(poznámky!S18=27,poznámky!A36)+IF(poznámky!S19=27,poznámky!A37)+IF(poznámky!S20=27,poznámky!A38)+IF(poznámky!S21=27,poznámky!A39)+IF(poznámky!S22=27,poznámky!A40)+IF(poznámky!S23=27,poznámky!A41)+IF(poznámky!S24=27,poznámky!A42)+IF(poznámky!S25=27,poznámky!A43)+IF(poznámky!S26=27,poznámky!A44)+IF(poznámky!S27=27,poznámky!A45)+IF(poznámky!S28=27,poznámky!A46)+IF(poznámky!S29=27,poznámky!A47)+IF(poznámky!S30=27,poznámky!A48)</f>
        <v>27</v>
      </c>
      <c r="DC30" s="198" t="s">
        <v>11</v>
      </c>
      <c r="DD30" s="199">
        <f t="shared" si="4"/>
        <v>0</v>
      </c>
      <c r="DE30" s="200" t="e">
        <f t="shared" si="5"/>
        <v>#N/A</v>
      </c>
      <c r="DF30" s="462"/>
    </row>
    <row r="31" spans="1:110" ht="19.5" customHeight="1" x14ac:dyDescent="0.2">
      <c r="A31" s="12">
        <v>28</v>
      </c>
      <c r="B31" s="201">
        <f>'1_ kolo'!B31</f>
        <v>0</v>
      </c>
      <c r="C31" s="70"/>
      <c r="D31" s="29" t="s">
        <v>10</v>
      </c>
      <c r="E31" s="71"/>
      <c r="F31" s="70"/>
      <c r="G31" s="29" t="s">
        <v>10</v>
      </c>
      <c r="H31" s="71"/>
      <c r="I31" s="70"/>
      <c r="J31" s="29" t="s">
        <v>10</v>
      </c>
      <c r="K31" s="71"/>
      <c r="L31" s="70"/>
      <c r="M31" s="29" t="s">
        <v>10</v>
      </c>
      <c r="N31" s="71"/>
      <c r="O31" s="70"/>
      <c r="P31" s="29" t="s">
        <v>10</v>
      </c>
      <c r="Q31" s="71"/>
      <c r="R31" s="70"/>
      <c r="S31" s="29" t="s">
        <v>10</v>
      </c>
      <c r="T31" s="71"/>
      <c r="U31" s="70"/>
      <c r="V31" s="29" t="s">
        <v>10</v>
      </c>
      <c r="W31" s="71"/>
      <c r="X31" s="70"/>
      <c r="Y31" s="29" t="s">
        <v>10</v>
      </c>
      <c r="Z31" s="71"/>
      <c r="AA31" s="70"/>
      <c r="AB31" s="29" t="s">
        <v>10</v>
      </c>
      <c r="AC31" s="71"/>
      <c r="AD31" s="70"/>
      <c r="AE31" s="29" t="s">
        <v>10</v>
      </c>
      <c r="AF31" s="71"/>
      <c r="AG31" s="70"/>
      <c r="AH31" s="29" t="s">
        <v>10</v>
      </c>
      <c r="AI31" s="71"/>
      <c r="AJ31" s="70"/>
      <c r="AK31" s="29" t="s">
        <v>10</v>
      </c>
      <c r="AL31" s="86"/>
      <c r="AM31" s="70"/>
      <c r="AN31" s="29" t="s">
        <v>10</v>
      </c>
      <c r="AO31" s="71"/>
      <c r="AP31" s="82"/>
      <c r="AQ31" s="29" t="s">
        <v>10</v>
      </c>
      <c r="AR31" s="83"/>
      <c r="AS31" s="82"/>
      <c r="AT31" s="29" t="s">
        <v>10</v>
      </c>
      <c r="AU31" s="83"/>
      <c r="AV31" s="82"/>
      <c r="AW31" s="29" t="s">
        <v>10</v>
      </c>
      <c r="AX31" s="97"/>
      <c r="AY31" s="83"/>
      <c r="AZ31" s="29" t="s">
        <v>10</v>
      </c>
      <c r="BA31" s="97"/>
      <c r="BB31" s="83"/>
      <c r="BC31" s="29" t="s">
        <v>10</v>
      </c>
      <c r="BD31" s="97"/>
      <c r="BE31" s="83"/>
      <c r="BF31" s="29" t="s">
        <v>10</v>
      </c>
      <c r="BG31" s="97"/>
      <c r="BH31" s="83"/>
      <c r="BI31" s="29" t="s">
        <v>10</v>
      </c>
      <c r="BJ31" s="116"/>
      <c r="BK31" s="118"/>
      <c r="BL31" s="29" t="s">
        <v>10</v>
      </c>
      <c r="BM31" s="87"/>
      <c r="BN31" s="118"/>
      <c r="BO31" s="29" t="s">
        <v>10</v>
      </c>
      <c r="BP31" s="87"/>
      <c r="BQ31" s="116"/>
      <c r="BR31" s="29" t="s">
        <v>10</v>
      </c>
      <c r="BS31" s="87"/>
      <c r="BT31" s="116"/>
      <c r="BU31" s="29" t="s">
        <v>10</v>
      </c>
      <c r="BV31" s="87"/>
      <c r="BW31" s="116"/>
      <c r="BX31" s="29" t="s">
        <v>10</v>
      </c>
      <c r="BY31" s="87"/>
      <c r="BZ31" s="116"/>
      <c r="CA31" s="29" t="s">
        <v>10</v>
      </c>
      <c r="CB31" s="87"/>
      <c r="CC31" s="116"/>
      <c r="CD31" s="29" t="s">
        <v>10</v>
      </c>
      <c r="CE31" s="87"/>
      <c r="CF31" s="469"/>
      <c r="CG31" s="445"/>
      <c r="CH31" s="449"/>
      <c r="CI31" s="85">
        <f>CH32</f>
        <v>0</v>
      </c>
      <c r="CJ31" s="29" t="s">
        <v>10</v>
      </c>
      <c r="CK31" s="71">
        <f>CF32</f>
        <v>0</v>
      </c>
      <c r="CL31" s="22">
        <f>CH33</f>
        <v>0</v>
      </c>
      <c r="CM31" s="29" t="s">
        <v>10</v>
      </c>
      <c r="CN31" s="71">
        <f>CF33</f>
        <v>0</v>
      </c>
      <c r="CO31" s="108" t="e">
        <f>DE31+IF(BE31&gt;BG31,2,"0")+IF(BE31=BG31,1)*IF(BE31+BG31=0,0,1)+IF(BH31&gt;BJ31,2,"0")+IF(BH31=BJ31,1)*IF(BH31+BJ31=0,0,1)+IF(BK31&gt;BM31,2,"0")+IF(BK31=BM31,1)*IF(BK31+BM31=0,0,1)+IF(BN31&gt;BP31,2,"0")+IF(BN31=BP31,1)*IF(BN31+BP31=0,0,1)+IF(BQ31&gt;BS31,2,"0")+IF(BQ31=BS31,1)*IF(BQ31+BS31=0,0,1)+IF(BT31&gt;BV31,2,"0")+IF(BT31=BV31,1)*IF(BT31+BV31=0,0,1)+IF(BW31&gt;BY31,2,"0")+IF(BW31=BY31,1)*IF(BW31+BY31=0,0,1)+IF(BZ31&gt;CB31,2,"0")+IF(BZ31=CB31,1)*IF(BZ31+CB31=0,0,1)+IF(CC31&gt;CE31,2,"0")+IF(CC31=CE31,1)*IF(CC31+CE31=0,0,1)+IF(CI31&gt;CK31,2,"0")+IF(CI31=CK31,1)*IF(CI31+CK31=0,0,1)+IF(CL31&gt;CN31,2,"0")+IF(CL31=CN31,1)*IF(CL31+CN31=0,0,1)</f>
        <v>#N/A</v>
      </c>
      <c r="CP31" s="109">
        <f>SUM(C31,F31,I31,L31,O31,R31,U31,X31,AA31,AD31,AG31,AJ31,AM31,AP31,AS31,AV31,AY31,BB31,BE31,BH31,BK31,BN31,BQ31,BT31,BW31,BZ31,CC31,CI31,CL31)</f>
        <v>0</v>
      </c>
      <c r="CQ31" s="188"/>
      <c r="CR31" s="189">
        <f>SUM(E31,H31,K31,N31,Q31,T31,W31,Z31,AC31,AF31,AI31,AO31,AR31,CN31,AL31,AU31,AX31,BA31,BD31,BG31,BJ31,BM31,BP31,BS31,BV31,BY31,CB31,CE31,CK31)</f>
        <v>0</v>
      </c>
      <c r="CS31" s="188">
        <f t="shared" si="1"/>
        <v>0</v>
      </c>
      <c r="CT31" s="190">
        <f>IF(poznámky!K1=28,poznámky!A19)+IF(poznámky!K2=28,poznámky!A20)+IF(poznámky!K3=28,poznámky!A21)+IF(poznámky!K4=28,poznámky!A22)+IF(poznámky!K5=28,poznámky!A23)+IF(poznámky!K6=28,poznámky!A24)+IF(poznámky!K7=28,poznámky!A25)+IF(poznámky!K8=28,poznámky!A26)+IF(poznámky!K9=28,poznámky!A27)+IF(poznámky!K10=28,poznámky!A28)+IF(poznámky!K11=28,poznámky!A29)+IF(poznámky!K12=28,poznámky!A30)+IF(poznámky!K13=28,poznámky!A31)+IF(poznámky!K14=28,poznámky!A32)+IF(poznámky!K15=28,poznámky!A33)+IF(poznámky!K16=28,poznámky!A34)+IF(poznámky!K17=28,poznámky!A35)+IF(poznámky!K18=28,poznámky!A36)+IF(poznámky!K19=28,poznámky!A37)+IF(poznámky!K20=28,poznámky!A38)+IF(poznámky!K21=28,poznámky!A39)+IF(poznámky!K22=28,poznámky!A40)+IF(poznámky!K23=28,poznámky!A41)+IF(poznámky!K24=28,poznámky!A42)+IF(poznámky!K25=28,poznámky!A43)+IF(poznámky!K26=28,poznámky!A44)+IF(poznámky!K27=28,poznámky!A45)+IF(poznámky!K28=28,poznámky!A46)+IF(poznámky!K29=28,poznámky!A47)+IF(poznámky!K30=28,poznámky!A48)</f>
        <v>28</v>
      </c>
      <c r="CU31" s="191" t="s">
        <v>11</v>
      </c>
      <c r="CV31" s="192">
        <f t="shared" si="2"/>
        <v>0</v>
      </c>
      <c r="CW31" s="203" t="e">
        <f>SUM('1_ kolo'!CO31,'2_ kolo'!CO31)</f>
        <v>#N/A</v>
      </c>
      <c r="CX31" s="194">
        <f>SUM('1_ kolo'!CP31,'2_ kolo'!CP31)</f>
        <v>0</v>
      </c>
      <c r="CY31" s="195" t="s">
        <v>10</v>
      </c>
      <c r="CZ31" s="196">
        <f>SUM('1_ kolo'!CR31,'2_ kolo'!CR31)</f>
        <v>0</v>
      </c>
      <c r="DA31" s="195">
        <f t="shared" si="3"/>
        <v>0</v>
      </c>
      <c r="DB31" s="197">
        <f>IF(poznámky!S1=28,poznámky!A19)+IF(poznámky!S2=28,poznámky!A20)+IF(poznámky!S3=28,poznámky!A21)+IF(poznámky!S4=28,poznámky!A22)+IF(poznámky!S5=28,poznámky!A23)+IF(poznámky!S6=28,poznámky!A24)+IF(poznámky!S7=28,poznámky!A25)+IF(poznámky!S8=28,poznámky!A26)+IF(poznámky!S9=28,poznámky!A27)+IF(poznámky!S10=28,poznámky!A28)+IF(poznámky!S11=28,poznámky!A29)+IF(poznámky!S12=28,poznámky!A30)+IF(poznámky!S13=28,poznámky!A31)+IF(poznámky!S14=28,poznámky!A32)+IF(poznámky!S15=28,poznámky!A33)+IF(poznámky!S16=28,poznámky!A34)+IF(poznámky!S17=28,poznámky!A35)+IF(poznámky!S18=28,poznámky!A36)+IF(poznámky!S19=28,poznámky!A37)+IF(poznámky!S20=28,poznámky!A38)+IF(poznámky!S21=28,poznámky!A39)+IF(poznámky!S22=28,poznámky!A40)+IF(poznámky!S23=28,poznámky!A41)+IF(poznámky!S24=28,poznámky!A42)+IF(poznámky!S25=28,poznámky!A43)+IF(poznámky!S26=28,poznámky!A44)+IF(poznámky!S27=28,poznámky!A45)+IF(poznámky!S28=28,poznámky!A46)+IF(poznámky!S29=28,poznámky!A47)+IF(poznámky!S30=28,poznámky!A48)</f>
        <v>28</v>
      </c>
      <c r="DC31" s="198" t="s">
        <v>11</v>
      </c>
      <c r="DD31" s="199">
        <f t="shared" si="4"/>
        <v>0</v>
      </c>
      <c r="DE31" s="200" t="e">
        <f t="shared" si="5"/>
        <v>#N/A</v>
      </c>
      <c r="DF31" s="462"/>
    </row>
    <row r="32" spans="1:110" ht="19.5" customHeight="1" x14ac:dyDescent="0.2">
      <c r="A32" s="12">
        <v>29</v>
      </c>
      <c r="B32" s="201">
        <f>'1_ kolo'!B32</f>
        <v>0</v>
      </c>
      <c r="C32" s="70"/>
      <c r="D32" s="29" t="s">
        <v>10</v>
      </c>
      <c r="E32" s="71"/>
      <c r="F32" s="70"/>
      <c r="G32" s="29" t="s">
        <v>10</v>
      </c>
      <c r="H32" s="71"/>
      <c r="I32" s="70"/>
      <c r="J32" s="29" t="s">
        <v>10</v>
      </c>
      <c r="K32" s="71"/>
      <c r="L32" s="70"/>
      <c r="M32" s="29" t="s">
        <v>10</v>
      </c>
      <c r="N32" s="71"/>
      <c r="O32" s="70"/>
      <c r="P32" s="29" t="s">
        <v>10</v>
      </c>
      <c r="Q32" s="71"/>
      <c r="R32" s="70"/>
      <c r="S32" s="29" t="s">
        <v>10</v>
      </c>
      <c r="T32" s="71"/>
      <c r="U32" s="70"/>
      <c r="V32" s="29" t="s">
        <v>10</v>
      </c>
      <c r="W32" s="71"/>
      <c r="X32" s="70"/>
      <c r="Y32" s="29" t="s">
        <v>10</v>
      </c>
      <c r="Z32" s="71"/>
      <c r="AA32" s="70"/>
      <c r="AB32" s="29" t="s">
        <v>10</v>
      </c>
      <c r="AC32" s="71"/>
      <c r="AD32" s="70"/>
      <c r="AE32" s="29" t="s">
        <v>10</v>
      </c>
      <c r="AF32" s="71"/>
      <c r="AG32" s="70"/>
      <c r="AH32" s="29" t="s">
        <v>10</v>
      </c>
      <c r="AI32" s="71"/>
      <c r="AJ32" s="70"/>
      <c r="AK32" s="29" t="s">
        <v>10</v>
      </c>
      <c r="AL32" s="86"/>
      <c r="AM32" s="70"/>
      <c r="AN32" s="29" t="s">
        <v>10</v>
      </c>
      <c r="AO32" s="71"/>
      <c r="AP32" s="82"/>
      <c r="AQ32" s="29" t="s">
        <v>10</v>
      </c>
      <c r="AR32" s="83"/>
      <c r="AS32" s="82"/>
      <c r="AT32" s="29" t="s">
        <v>10</v>
      </c>
      <c r="AU32" s="83"/>
      <c r="AV32" s="82"/>
      <c r="AW32" s="29" t="s">
        <v>10</v>
      </c>
      <c r="AX32" s="97"/>
      <c r="AY32" s="83"/>
      <c r="AZ32" s="29" t="s">
        <v>10</v>
      </c>
      <c r="BA32" s="97"/>
      <c r="BB32" s="83"/>
      <c r="BC32" s="29" t="s">
        <v>10</v>
      </c>
      <c r="BD32" s="97"/>
      <c r="BE32" s="83"/>
      <c r="BF32" s="29" t="s">
        <v>10</v>
      </c>
      <c r="BG32" s="97"/>
      <c r="BH32" s="83"/>
      <c r="BI32" s="29" t="s">
        <v>10</v>
      </c>
      <c r="BJ32" s="116"/>
      <c r="BK32" s="118"/>
      <c r="BL32" s="29" t="s">
        <v>10</v>
      </c>
      <c r="BM32" s="87"/>
      <c r="BN32" s="118"/>
      <c r="BO32" s="29" t="s">
        <v>10</v>
      </c>
      <c r="BP32" s="87"/>
      <c r="BQ32" s="116"/>
      <c r="BR32" s="29" t="s">
        <v>10</v>
      </c>
      <c r="BS32" s="87"/>
      <c r="BT32" s="116"/>
      <c r="BU32" s="29" t="s">
        <v>10</v>
      </c>
      <c r="BV32" s="87"/>
      <c r="BW32" s="116"/>
      <c r="BX32" s="29" t="s">
        <v>10</v>
      </c>
      <c r="BY32" s="87"/>
      <c r="BZ32" s="116"/>
      <c r="CA32" s="29" t="s">
        <v>10</v>
      </c>
      <c r="CB32" s="87"/>
      <c r="CC32" s="116"/>
      <c r="CD32" s="29" t="s">
        <v>10</v>
      </c>
      <c r="CE32" s="87"/>
      <c r="CF32" s="116"/>
      <c r="CG32" s="29" t="s">
        <v>10</v>
      </c>
      <c r="CH32" s="87"/>
      <c r="CI32" s="469"/>
      <c r="CJ32" s="445"/>
      <c r="CK32" s="449"/>
      <c r="CL32" s="85">
        <f>CK33</f>
        <v>0</v>
      </c>
      <c r="CM32" s="29" t="s">
        <v>10</v>
      </c>
      <c r="CN32" s="71">
        <f>CI33</f>
        <v>0</v>
      </c>
      <c r="CO32" s="108" t="e">
        <f>DE32+IF(BE32&gt;BG32,2,"0")+IF(BE32=BG32,1)*IF(BE32+BG32=0,0,1)+IF(BH32&gt;BJ32,2,"0")+IF(BH32=BJ32,1)*IF(BH32+BJ32=0,0,1)+IF(BK32&gt;BM32,2,"0")+IF(BK32=BM32,1)*IF(BK32+BM32=0,0,1)+IF(BN32&gt;BP32,2,"0")+IF(BN32=BP32,1)*IF(BN32+BP32=0,0,1)+IF(BQ32&gt;BS32,2,"0")+IF(BQ32=BS32,1)*IF(BQ32+BS32=0,0,1)+IF(BT32&gt;BV32,2,"0")+IF(BT32=BV32,1)*IF(BT32+BV32=0,0,1)+IF(BW32&gt;BY32,2,"0")+IF(BW32=BY32,1)*IF(BW32+BY32=0,0,1)+IF(BZ32&gt;CB32,2,"0")+IF(BZ32=CB32,1)*IF(BZ32+CB32=0,0,1)+IF(CC32&gt;CE32,2,"0")+IF(CC32=CE32,1)*IF(CC32+CE32=0,0,1)+IF(CF32&gt;CH32,2,"0")+IF(CF32=CH32,1)*IF(CF32+CH32=0,0,1)+IF(CL32&gt;CN32,2,"0")+IF(CL32=CN32,1)*IF(CL32+CN32=0,0,1)</f>
        <v>#N/A</v>
      </c>
      <c r="CP32" s="109">
        <f>SUM(C32,F32,I32,L32,O32,R32,U32,X32,AA32,AD32,AG32,AJ32,AM32,AP32,AS32,AV32,AY32,BB32,BE32,BH32,BK32,BN32,BQ32,BT32,BW32,BZ32,CC32,CF32,CL32)</f>
        <v>0</v>
      </c>
      <c r="CQ32" s="188"/>
      <c r="CR32" s="189">
        <f>SUM(E32,H32,K32,N32,Q32,T32,W32,Z32,AC32,AF32,AI32,AL32,AR32,CN32,AO32,AU32,AX32,BA32,BD32,BG32,BJ32,BM32,BP32,BS32,BV32,BY32,CB32,CE32,CH32)</f>
        <v>0</v>
      </c>
      <c r="CS32" s="188">
        <f t="shared" si="1"/>
        <v>0</v>
      </c>
      <c r="CT32" s="190">
        <f>IF(poznámky!K1=29,poznámky!A19)+IF(poznámky!K2=29,poznámky!A20)+IF(poznámky!K3=29,poznámky!A21)+IF(poznámky!K4=29,poznámky!A22)+IF(poznámky!K5=29,poznámky!A23)+IF(poznámky!K6=29,poznámky!A24)+IF(poznámky!K7=29,poznámky!A25)+IF(poznámky!K8=29,poznámky!A26)+IF(poznámky!K9=29,poznámky!A27)+IF(poznámky!K10=29,poznámky!A28)+IF(poznámky!K11=29,poznámky!A29)+IF(poznámky!K12=29,poznámky!A30)+IF(poznámky!K13=29,poznámky!A31)+IF(poznámky!K14=29,poznámky!A32)+IF(poznámky!K15=29,poznámky!A33)+IF(poznámky!K16=29,poznámky!A34)+IF(poznámky!K17=29,poznámky!A35)+IF(poznámky!K18=29,poznámky!A36)+IF(poznámky!K19=29,poznámky!A37)+IF(poznámky!K20=29,poznámky!A38)+IF(poznámky!K21=29,poznámky!A39)+IF(poznámky!K22=29,poznámky!A40)+IF(poznámky!K23=29,poznámky!A41)+IF(poznámky!K24=29,poznámky!A42)+IF(poznámky!K25=29,poznámky!A43)+IF(poznámky!K26=29,poznámky!A44)+IF(poznámky!K27=29,poznámky!A45)+IF(poznámky!K28=29,poznámky!A46)+IF(poznámky!K29=29,poznámky!A47)+IF(poznámky!K30=29,poznámky!A48)</f>
        <v>29</v>
      </c>
      <c r="CU32" s="191" t="s">
        <v>11</v>
      </c>
      <c r="CV32" s="192">
        <f t="shared" si="2"/>
        <v>0</v>
      </c>
      <c r="CW32" s="193" t="e">
        <f>SUM('1_ kolo'!CO32,'2_ kolo'!CO32)</f>
        <v>#N/A</v>
      </c>
      <c r="CX32" s="194">
        <f>SUM('1_ kolo'!CP32,'2_ kolo'!CP32)</f>
        <v>0</v>
      </c>
      <c r="CY32" s="195" t="s">
        <v>10</v>
      </c>
      <c r="CZ32" s="196">
        <f>SUM('1_ kolo'!CR32,'2_ kolo'!CR32)</f>
        <v>0</v>
      </c>
      <c r="DA32" s="195">
        <f t="shared" si="3"/>
        <v>0</v>
      </c>
      <c r="DB32" s="197">
        <f>IF(poznámky!S1=29,poznámky!A19)+IF(poznámky!S2=29,poznámky!A20)+IF(poznámky!S3=29,poznámky!A21)+IF(poznámky!S4=29,poznámky!A22)+IF(poznámky!S5=29,poznámky!A23)+IF(poznámky!S6=29,poznámky!A24)+IF(poznámky!S7=29,poznámky!A25)+IF(poznámky!S8=29,poznámky!A26)+IF(poznámky!S9=29,poznámky!A27)+IF(poznámky!S10=29,poznámky!A28)+IF(poznámky!S11=29,poznámky!A29)+IF(poznámky!S12=29,poznámky!A30)+IF(poznámky!S13=29,poznámky!A31)+IF(poznámky!S14=29,poznámky!A32)+IF(poznámky!S15=29,poznámky!A33)+IF(poznámky!S16=29,poznámky!A34)+IF(poznámky!S17=29,poznámky!A35)+IF(poznámky!S18=29,poznámky!A36)+IF(poznámky!S19=29,poznámky!A37)+IF(poznámky!S20=29,poznámky!A38)+IF(poznámky!S21=29,poznámky!A39)+IF(poznámky!S22=29,poznámky!A40)+IF(poznámky!S23=29,poznámky!A41)+IF(poznámky!S24=29,poznámky!A42)+IF(poznámky!S25=29,poznámky!A43)+IF(poznámky!S26=29,poznámky!A44)+IF(poznámky!S27=29,poznámky!A45)+IF(poznámky!S28=29,poznámky!A46)+IF(poznámky!S29=29,poznámky!A47)+IF(poznámky!S30=29,poznámky!A48)</f>
        <v>29</v>
      </c>
      <c r="DC32" s="198" t="s">
        <v>11</v>
      </c>
      <c r="DD32" s="199">
        <f t="shared" si="4"/>
        <v>0</v>
      </c>
      <c r="DE32" s="200" t="e">
        <f t="shared" si="5"/>
        <v>#N/A</v>
      </c>
      <c r="DF32" s="462"/>
    </row>
    <row r="33" spans="1:110" ht="19.5" customHeight="1" x14ac:dyDescent="0.2">
      <c r="A33" s="120">
        <v>30</v>
      </c>
      <c r="B33" s="201">
        <f>'1_ kolo'!B33</f>
        <v>0</v>
      </c>
      <c r="C33" s="122"/>
      <c r="D33" s="123" t="s">
        <v>10</v>
      </c>
      <c r="E33" s="124"/>
      <c r="F33" s="122"/>
      <c r="G33" s="123" t="s">
        <v>10</v>
      </c>
      <c r="H33" s="124"/>
      <c r="I33" s="122"/>
      <c r="J33" s="123" t="s">
        <v>10</v>
      </c>
      <c r="K33" s="124"/>
      <c r="L33" s="122"/>
      <c r="M33" s="123" t="s">
        <v>10</v>
      </c>
      <c r="N33" s="124"/>
      <c r="O33" s="122"/>
      <c r="P33" s="123" t="s">
        <v>10</v>
      </c>
      <c r="Q33" s="124"/>
      <c r="R33" s="122"/>
      <c r="S33" s="123" t="s">
        <v>10</v>
      </c>
      <c r="T33" s="124"/>
      <c r="U33" s="122"/>
      <c r="V33" s="123" t="s">
        <v>10</v>
      </c>
      <c r="W33" s="124"/>
      <c r="X33" s="122"/>
      <c r="Y33" s="123" t="s">
        <v>10</v>
      </c>
      <c r="Z33" s="125"/>
      <c r="AA33" s="122"/>
      <c r="AB33" s="123" t="s">
        <v>10</v>
      </c>
      <c r="AC33" s="124"/>
      <c r="AD33" s="122"/>
      <c r="AE33" s="123" t="s">
        <v>10</v>
      </c>
      <c r="AF33" s="124"/>
      <c r="AG33" s="122"/>
      <c r="AH33" s="123" t="s">
        <v>10</v>
      </c>
      <c r="AI33" s="124"/>
      <c r="AJ33" s="122"/>
      <c r="AK33" s="123" t="s">
        <v>10</v>
      </c>
      <c r="AL33" s="126"/>
      <c r="AM33" s="122"/>
      <c r="AN33" s="123" t="s">
        <v>10</v>
      </c>
      <c r="AO33" s="124"/>
      <c r="AP33" s="122"/>
      <c r="AQ33" s="123" t="s">
        <v>10</v>
      </c>
      <c r="AR33" s="126"/>
      <c r="AS33" s="127"/>
      <c r="AT33" s="123" t="s">
        <v>10</v>
      </c>
      <c r="AU33" s="86"/>
      <c r="AV33" s="127"/>
      <c r="AW33" s="123" t="s">
        <v>10</v>
      </c>
      <c r="AX33" s="124"/>
      <c r="AY33" s="86"/>
      <c r="AZ33" s="123" t="s">
        <v>10</v>
      </c>
      <c r="BA33" s="124"/>
      <c r="BB33" s="86"/>
      <c r="BC33" s="123" t="s">
        <v>10</v>
      </c>
      <c r="BD33" s="124"/>
      <c r="BE33" s="86"/>
      <c r="BF33" s="123" t="s">
        <v>10</v>
      </c>
      <c r="BG33" s="124"/>
      <c r="BH33" s="86"/>
      <c r="BI33" s="123" t="s">
        <v>10</v>
      </c>
      <c r="BJ33" s="86"/>
      <c r="BK33" s="127"/>
      <c r="BL33" s="123" t="s">
        <v>10</v>
      </c>
      <c r="BM33" s="124"/>
      <c r="BN33" s="127"/>
      <c r="BO33" s="123" t="s">
        <v>10</v>
      </c>
      <c r="BP33" s="124"/>
      <c r="BQ33" s="86"/>
      <c r="BR33" s="123" t="s">
        <v>10</v>
      </c>
      <c r="BS33" s="124"/>
      <c r="BT33" s="126"/>
      <c r="BU33" s="123" t="s">
        <v>10</v>
      </c>
      <c r="BV33" s="124"/>
      <c r="BW33" s="86"/>
      <c r="BX33" s="123" t="s">
        <v>10</v>
      </c>
      <c r="BY33" s="124"/>
      <c r="BZ33" s="86"/>
      <c r="CA33" s="123" t="s">
        <v>10</v>
      </c>
      <c r="CB33" s="124"/>
      <c r="CC33" s="86"/>
      <c r="CD33" s="123" t="s">
        <v>10</v>
      </c>
      <c r="CE33" s="124"/>
      <c r="CF33" s="86"/>
      <c r="CG33" s="123" t="s">
        <v>10</v>
      </c>
      <c r="CH33" s="124"/>
      <c r="CI33" s="86"/>
      <c r="CJ33" s="123" t="s">
        <v>10</v>
      </c>
      <c r="CK33" s="124"/>
      <c r="CL33" s="469"/>
      <c r="CM33" s="445"/>
      <c r="CN33" s="449"/>
      <c r="CO33" s="108" t="e">
        <f>DE33+IF(BE33&gt;BG33,2,"0")+IF(BE33=BG33,1)*IF(BE33+BG33=0,0,1)+IF(BH33&gt;BJ33,2,"0")+IF(BH33=BJ33,1)*IF(BH33+BJ33=0,0,1)+IF(BK33&gt;BM33,2,"0")+IF(BK33=BM33,1)*IF(BK33+BM33=0,0,1)+IF(BN33&gt;BP33,2,"0")+IF(BN33=BP33,1)*IF(BN33+BP33=0,0,1)+IF(BQ33&gt;BS33,2,"0")+IF(BQ33=BS33,1)*IF(BQ33+BS33=0,0,1)+IF(BT33&gt;BV33,2,"0")+IF(BT33=BV33,1)*IF(BT33+BV33=0,0,1)+IF(BW33&gt;BY33,2,"0")+IF(BW33=BY33,1)*IF(BW33+BY33=0,0,1)+IF(BZ33&gt;CB33,2,"0")+IF(BZ33=CB33,1)*IF(BZ33+CB33=0,0,1)+IF(CC33&gt;CE33,2,"0")+IF(CC33=CE33,1)*IF(CC33+CE33=0,0,1)+IF(CF33&gt;CH33,2,"0")+IF(CF33=CH33,1)*IF(CF33+CH33=0,0,1)+IF(CI33&gt;CK33,2,"0")+IF(CI33=CK33,1)*IF(CI33+CK33=0,0,1)</f>
        <v>#N/A</v>
      </c>
      <c r="CP33" s="109">
        <f>SUM(C33,F33,I33,L33,O33,R33,U33,X33,AA33,AD33,AG33,AJ33,AM33,AP33,AS33,AV33,AY33,BB33,BE33,BH33,BK33,BN33,BQ33,BT33,BW33,BZ33,CC33,CF33,CI33)</f>
        <v>0</v>
      </c>
      <c r="CQ33" s="188" t="s">
        <v>10</v>
      </c>
      <c r="CR33" s="189">
        <f>SUM(E33,H33,K33,N33,Q33,T33,W33,Z33,AC33,AF33,AI33,AL33,AO33,AR33,AU33,AX33,BA33,BD33,BG33,BJ33,BM33,BP33,BS33,BV33,BY33,CB33,CE33,CH33,CK33)</f>
        <v>0</v>
      </c>
      <c r="CS33" s="188">
        <f t="shared" si="1"/>
        <v>0</v>
      </c>
      <c r="CT33" s="190">
        <f>IF(poznámky!K1=30,poznámky!A19)+IF(poznámky!K2=30,poznámky!A20)+IF(poznámky!K3=30,poznámky!A21)+IF(poznámky!K4=30,poznámky!A22)+IF(poznámky!K5=30,poznámky!A23)+IF(poznámky!K6=30,poznámky!A24)+IF(poznámky!K7=30,poznámky!A25)+IF(poznámky!K8=30,poznámky!A26)+IF(poznámky!K9=30,poznámky!A27)+IF(poznámky!K10=30,poznámky!A28)+IF(poznámky!K11=30,poznámky!A29)+IF(poznámky!K12=30,poznámky!A30)+IF(poznámky!K13=30,poznámky!A31)+IF(poznámky!K14=30,poznámky!A32)+IF(poznámky!K15=30,poznámky!A33)+IF(poznámky!K16=30,poznámky!A34)+IF(poznámky!K17=30,poznámky!A35)+IF(poznámky!K18=30,poznámky!A36)+IF(poznámky!K19=30,poznámky!A37)+IF(poznámky!K20=30,poznámky!A38)+IF(poznámky!K21=30,poznámky!A39)+IF(poznámky!K22=30,poznámky!A40)+IF(poznámky!K23=30,poznámky!A41)+IF(poznámky!K24=30,poznámky!A42)+IF(poznámky!K25=30,poznámky!A43)+IF(poznámky!K26=30,poznámky!A44)+IF(poznámky!K27=30,poznámky!A45)+IF(poznámky!K28=30,poznámky!A46)+IF(poznámky!K29=30,poznámky!A47)+IF(poznámky!K30=30,poznámky!A48)</f>
        <v>30</v>
      </c>
      <c r="CU33" s="191" t="s">
        <v>11</v>
      </c>
      <c r="CV33" s="192">
        <f t="shared" si="2"/>
        <v>0</v>
      </c>
      <c r="CW33" s="203" t="e">
        <f>SUM('1_ kolo'!CO33,'2_ kolo'!CO33)</f>
        <v>#N/A</v>
      </c>
      <c r="CX33" s="194">
        <f>SUM('1_ kolo'!CP33,'2_ kolo'!CP33)</f>
        <v>0</v>
      </c>
      <c r="CY33" s="195" t="s">
        <v>10</v>
      </c>
      <c r="CZ33" s="196">
        <f>SUM('1_ kolo'!CR33,'2_ kolo'!CR33)</f>
        <v>0</v>
      </c>
      <c r="DA33" s="195">
        <f t="shared" si="3"/>
        <v>0</v>
      </c>
      <c r="DB33" s="197">
        <f>IF(poznámky!S1=30,poznámky!A19)+IF(poznámky!S2=30,poznámky!A20)+IF(poznámky!S3=30,poznámky!A21)+IF(poznámky!S4=30,poznámky!A22)+IF(poznámky!S5=30,poznámky!A23)+IF(poznámky!S6=30,poznámky!A24)+IF(poznámky!S7=30,poznámky!A25)+IF(poznámky!S8=30,poznámky!A26)+IF(poznámky!S9=30,poznámky!A27)+IF(poznámky!S10=30,poznámky!A28)+IF(poznámky!S11=30,poznámky!A29)+IF(poznámky!S12=30,poznámky!A30)+IF(poznámky!S13=30,poznámky!A31)+IF(poznámky!S14=30,poznámky!A32)+IF(poznámky!S15=30,poznámky!A33)+IF(poznámky!S16=30,poznámky!A34)+IF(poznámky!S17=30,poznámky!A35)+IF(poznámky!S18=30,poznámky!A36)+IF(poznámky!S19=30,poznámky!A37)+IF(poznámky!S20=30,poznámky!A38)+IF(poznámky!S21=30,poznámky!A39)+IF(poznámky!S22=30,poznámky!A40)+IF(poznámky!S23=30,poznámky!A41)+IF(poznámky!S24=30,poznámky!A42)+IF(poznámky!S25=30,poznámky!A43)+IF(poznámky!S26=30,poznámky!A44)+IF(poznámky!S27=30,poznámky!A45)+IF(poznámky!S28=30,poznámky!A46)+IF(poznámky!S29=30,poznámky!A47)+IF(poznámky!S30=30,poznámky!A48)</f>
        <v>30</v>
      </c>
      <c r="DC33" s="198" t="s">
        <v>11</v>
      </c>
      <c r="DD33" s="199">
        <f t="shared" si="4"/>
        <v>0</v>
      </c>
      <c r="DE33" s="200" t="e">
        <f t="shared" si="5"/>
        <v>#N/A</v>
      </c>
      <c r="DF33" s="462"/>
    </row>
    <row r="34" spans="1:110" ht="19.5" customHeight="1" x14ac:dyDescent="0.2">
      <c r="A34" s="472" t="s">
        <v>26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204"/>
      <c r="CX34" s="204"/>
      <c r="CY34" s="204"/>
      <c r="CZ34" s="204"/>
      <c r="DA34" s="204"/>
      <c r="DB34" s="204"/>
      <c r="DC34" s="204"/>
      <c r="DD34" s="204"/>
      <c r="DE34" s="122"/>
      <c r="DF34" s="462"/>
    </row>
    <row r="35" spans="1:110" ht="12.75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205"/>
      <c r="DF35" s="131"/>
    </row>
    <row r="36" spans="1:110" ht="12.75" customHeight="1" x14ac:dyDescent="0.2">
      <c r="A36" s="480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2"/>
      <c r="BT36" s="462"/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462"/>
      <c r="CF36" s="462"/>
      <c r="CG36" s="462"/>
      <c r="CH36" s="462"/>
      <c r="CI36" s="462"/>
      <c r="CJ36" s="462"/>
      <c r="CK36" s="462"/>
      <c r="CL36" s="462"/>
      <c r="CM36" s="462"/>
      <c r="CN36" s="462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205"/>
      <c r="DF36" s="131"/>
    </row>
    <row r="37" spans="1:110" ht="12.75" customHeight="1" x14ac:dyDescent="0.2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205"/>
      <c r="DF37" s="131"/>
    </row>
    <row r="38" spans="1:110" ht="12.75" customHeight="1" x14ac:dyDescent="0.2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205"/>
      <c r="DF38" s="131"/>
    </row>
  </sheetData>
  <mergeCells count="105">
    <mergeCell ref="CW1:DD1"/>
    <mergeCell ref="DE1:DF1"/>
    <mergeCell ref="CX3:CZ3"/>
    <mergeCell ref="CX2:CZ2"/>
    <mergeCell ref="BZ3:CB3"/>
    <mergeCell ref="CI3:CK3"/>
    <mergeCell ref="CL3:CN3"/>
    <mergeCell ref="CL2:CN2"/>
    <mergeCell ref="CO1:CV1"/>
    <mergeCell ref="CT3:CV3"/>
    <mergeCell ref="CT2:CV2"/>
    <mergeCell ref="DF3:DF34"/>
    <mergeCell ref="DB3:DD3"/>
    <mergeCell ref="DB2:DD2"/>
    <mergeCell ref="AG2:AI2"/>
    <mergeCell ref="AJ3:AL3"/>
    <mergeCell ref="AG3:AI3"/>
    <mergeCell ref="AJ2:AL2"/>
    <mergeCell ref="AM3:AO3"/>
    <mergeCell ref="CC2:CE2"/>
    <mergeCell ref="BZ2:CB2"/>
    <mergeCell ref="BZ29:CB29"/>
    <mergeCell ref="CC30:CE30"/>
    <mergeCell ref="CP3:CR3"/>
    <mergeCell ref="CP2:CR2"/>
    <mergeCell ref="CL33:CN33"/>
    <mergeCell ref="CI32:CK32"/>
    <mergeCell ref="CC3:CE3"/>
    <mergeCell ref="CF3:CH3"/>
    <mergeCell ref="BN3:BP3"/>
    <mergeCell ref="BK3:BM3"/>
    <mergeCell ref="BQ3:BS3"/>
    <mergeCell ref="F3:H3"/>
    <mergeCell ref="F5:H5"/>
    <mergeCell ref="AS3:AU3"/>
    <mergeCell ref="AV3:AX3"/>
    <mergeCell ref="AY20:BA20"/>
    <mergeCell ref="AP17:AR17"/>
    <mergeCell ref="AS18:AU18"/>
    <mergeCell ref="AV19:AX19"/>
    <mergeCell ref="AM16:AO16"/>
    <mergeCell ref="AD3:AF3"/>
    <mergeCell ref="BW2:BY2"/>
    <mergeCell ref="A1:CN1"/>
    <mergeCell ref="BT2:BV2"/>
    <mergeCell ref="BN2:BP2"/>
    <mergeCell ref="BQ2:BS2"/>
    <mergeCell ref="BB2:BD2"/>
    <mergeCell ref="BE2:BG2"/>
    <mergeCell ref="BT27:BV27"/>
    <mergeCell ref="BE22:BG22"/>
    <mergeCell ref="BH23:BJ23"/>
    <mergeCell ref="BK24:BM24"/>
    <mergeCell ref="BQ26:BS26"/>
    <mergeCell ref="BN25:BP25"/>
    <mergeCell ref="AD13:AF13"/>
    <mergeCell ref="AG14:AI14"/>
    <mergeCell ref="U10:W10"/>
    <mergeCell ref="R9:T9"/>
    <mergeCell ref="AD2:AF2"/>
    <mergeCell ref="AA2:AC2"/>
    <mergeCell ref="AM2:AO2"/>
    <mergeCell ref="AS2:AU2"/>
    <mergeCell ref="CI2:CK2"/>
    <mergeCell ref="CF2:CH2"/>
    <mergeCell ref="BW28:BY28"/>
    <mergeCell ref="A34:CV34"/>
    <mergeCell ref="A36:CN38"/>
    <mergeCell ref="CF31:CH31"/>
    <mergeCell ref="BK2:BM2"/>
    <mergeCell ref="L7:N7"/>
    <mergeCell ref="I6:K6"/>
    <mergeCell ref="C4:E4"/>
    <mergeCell ref="C3:E3"/>
    <mergeCell ref="L3:N3"/>
    <mergeCell ref="I3:K3"/>
    <mergeCell ref="X3:Z3"/>
    <mergeCell ref="X2:Z2"/>
    <mergeCell ref="L2:N2"/>
    <mergeCell ref="O2:Q2"/>
    <mergeCell ref="BT3:BV3"/>
    <mergeCell ref="BW3:BY3"/>
    <mergeCell ref="BE3:BG3"/>
    <mergeCell ref="BH3:BJ3"/>
    <mergeCell ref="I2:K2"/>
    <mergeCell ref="C2:E2"/>
    <mergeCell ref="F2:H2"/>
    <mergeCell ref="BB21:BD21"/>
    <mergeCell ref="AJ15:AL15"/>
    <mergeCell ref="AY3:BA3"/>
    <mergeCell ref="AV2:AX2"/>
    <mergeCell ref="AY2:BA2"/>
    <mergeCell ref="BB3:BD3"/>
    <mergeCell ref="BH2:BJ2"/>
    <mergeCell ref="AP2:AR2"/>
    <mergeCell ref="AP3:AR3"/>
    <mergeCell ref="R3:T3"/>
    <mergeCell ref="U3:W3"/>
    <mergeCell ref="U2:W2"/>
    <mergeCell ref="O3:Q3"/>
    <mergeCell ref="R2:T2"/>
    <mergeCell ref="O8:Q8"/>
    <mergeCell ref="X11:Z11"/>
    <mergeCell ref="AA12:AC12"/>
    <mergeCell ref="AA3:AC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showGridLines="0" workbookViewId="0"/>
  </sheetViews>
  <sheetFormatPr defaultColWidth="17.28515625" defaultRowHeight="15.75" customHeight="1" x14ac:dyDescent="0.2"/>
  <cols>
    <col min="1" max="1" width="4" customWidth="1"/>
    <col min="2" max="2" width="10.7109375" customWidth="1"/>
    <col min="3" max="3" width="3.140625" customWidth="1"/>
    <col min="4" max="4" width="1" customWidth="1"/>
    <col min="5" max="6" width="3.140625" customWidth="1"/>
    <col min="7" max="7" width="1" customWidth="1"/>
    <col min="8" max="9" width="3.140625" customWidth="1"/>
    <col min="10" max="10" width="1" customWidth="1"/>
    <col min="11" max="12" width="3.140625" customWidth="1"/>
    <col min="13" max="13" width="1" customWidth="1"/>
    <col min="14" max="15" width="3.140625" customWidth="1"/>
    <col min="16" max="16" width="1" customWidth="1"/>
    <col min="17" max="17" width="3.140625" customWidth="1"/>
    <col min="18" max="18" width="3.28515625" customWidth="1"/>
    <col min="19" max="19" width="1" customWidth="1"/>
    <col min="20" max="20" width="3.42578125" customWidth="1"/>
    <col min="21" max="21" width="3.140625" customWidth="1"/>
    <col min="22" max="22" width="1" customWidth="1"/>
    <col min="23" max="24" width="3.140625" customWidth="1"/>
    <col min="25" max="25" width="1" customWidth="1"/>
    <col min="26" max="27" width="3.140625" customWidth="1"/>
    <col min="28" max="28" width="1" customWidth="1"/>
    <col min="29" max="30" width="3.140625" customWidth="1"/>
    <col min="31" max="31" width="1" customWidth="1"/>
    <col min="32" max="33" width="3.140625" customWidth="1"/>
    <col min="34" max="34" width="1" customWidth="1"/>
    <col min="35" max="36" width="3.140625" customWidth="1"/>
    <col min="37" max="37" width="1" customWidth="1"/>
    <col min="38" max="39" width="3.140625" customWidth="1"/>
    <col min="40" max="40" width="1" customWidth="1"/>
    <col min="41" max="42" width="3.140625" customWidth="1"/>
    <col min="43" max="43" width="1" customWidth="1"/>
    <col min="44" max="45" width="3.140625" customWidth="1"/>
    <col min="46" max="46" width="1" customWidth="1"/>
    <col min="47" max="47" width="3.140625" customWidth="1"/>
    <col min="48" max="48" width="5.7109375" customWidth="1"/>
    <col min="49" max="49" width="4.7109375" customWidth="1"/>
    <col min="50" max="50" width="1" customWidth="1"/>
    <col min="51" max="51" width="4.7109375" customWidth="1"/>
    <col min="52" max="52" width="5.7109375" customWidth="1"/>
    <col min="53" max="53" width="4.7109375" customWidth="1"/>
    <col min="54" max="54" width="1" customWidth="1"/>
    <col min="55" max="55" width="11.7109375" customWidth="1"/>
    <col min="56" max="56" width="5.7109375" customWidth="1"/>
    <col min="57" max="57" width="4.7109375" customWidth="1"/>
    <col min="58" max="58" width="1" customWidth="1"/>
    <col min="59" max="59" width="4.7109375" customWidth="1"/>
    <col min="60" max="60" width="5.7109375" customWidth="1"/>
    <col min="61" max="61" width="4.7109375" customWidth="1"/>
    <col min="62" max="62" width="1" customWidth="1"/>
    <col min="63" max="63" width="11.7109375" customWidth="1"/>
    <col min="64" max="71" width="8" customWidth="1"/>
  </cols>
  <sheetData>
    <row r="1" spans="1:71" ht="21.75" customHeight="1" x14ac:dyDescent="0.3">
      <c r="A1" s="509" t="s">
        <v>31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507" t="s">
        <v>1</v>
      </c>
      <c r="AW1" s="465"/>
      <c r="AX1" s="465"/>
      <c r="AY1" s="465"/>
      <c r="AZ1" s="465"/>
      <c r="BA1" s="465"/>
      <c r="BB1" s="465"/>
      <c r="BC1" s="466"/>
      <c r="BD1" s="508" t="s">
        <v>29</v>
      </c>
      <c r="BE1" s="454"/>
      <c r="BF1" s="454"/>
      <c r="BG1" s="454"/>
      <c r="BH1" s="454"/>
      <c r="BI1" s="454"/>
      <c r="BJ1" s="454"/>
      <c r="BK1" s="454"/>
    </row>
    <row r="2" spans="1:71" ht="21.75" customHeight="1" x14ac:dyDescent="0.2">
      <c r="A2" s="206"/>
      <c r="B2" s="207" t="s">
        <v>32</v>
      </c>
      <c r="C2" s="510">
        <v>1</v>
      </c>
      <c r="D2" s="448"/>
      <c r="E2" s="448"/>
      <c r="F2" s="501">
        <v>2</v>
      </c>
      <c r="G2" s="448"/>
      <c r="H2" s="448"/>
      <c r="I2" s="501">
        <v>3</v>
      </c>
      <c r="J2" s="448"/>
      <c r="K2" s="448"/>
      <c r="L2" s="501">
        <v>4</v>
      </c>
      <c r="M2" s="448"/>
      <c r="N2" s="448"/>
      <c r="O2" s="501">
        <v>5</v>
      </c>
      <c r="P2" s="448"/>
      <c r="Q2" s="448"/>
      <c r="R2" s="501">
        <v>6</v>
      </c>
      <c r="S2" s="448"/>
      <c r="T2" s="448"/>
      <c r="U2" s="501">
        <v>7</v>
      </c>
      <c r="V2" s="448"/>
      <c r="W2" s="448"/>
      <c r="X2" s="501">
        <v>8</v>
      </c>
      <c r="Y2" s="448"/>
      <c r="Z2" s="448"/>
      <c r="AA2" s="501">
        <v>9</v>
      </c>
      <c r="AB2" s="448"/>
      <c r="AC2" s="448"/>
      <c r="AD2" s="501">
        <v>10</v>
      </c>
      <c r="AE2" s="448"/>
      <c r="AF2" s="448"/>
      <c r="AG2" s="501">
        <v>11</v>
      </c>
      <c r="AH2" s="448"/>
      <c r="AI2" s="448"/>
      <c r="AJ2" s="501">
        <v>12</v>
      </c>
      <c r="AK2" s="448"/>
      <c r="AL2" s="452"/>
      <c r="AM2" s="501">
        <v>13</v>
      </c>
      <c r="AN2" s="448"/>
      <c r="AO2" s="452"/>
      <c r="AP2" s="501">
        <v>14</v>
      </c>
      <c r="AQ2" s="448"/>
      <c r="AR2" s="452"/>
      <c r="AS2" s="501">
        <v>15</v>
      </c>
      <c r="AT2" s="448"/>
      <c r="AU2" s="452"/>
      <c r="AV2" s="208">
        <v>16</v>
      </c>
      <c r="AW2" s="496">
        <v>17</v>
      </c>
      <c r="AX2" s="448"/>
      <c r="AY2" s="448"/>
      <c r="AZ2" s="209">
        <v>18</v>
      </c>
      <c r="BA2" s="496">
        <v>19</v>
      </c>
      <c r="BB2" s="448"/>
      <c r="BC2" s="460"/>
      <c r="BD2" s="210">
        <v>20</v>
      </c>
      <c r="BE2" s="497">
        <v>21</v>
      </c>
      <c r="BF2" s="448"/>
      <c r="BG2" s="448"/>
      <c r="BH2" s="210">
        <v>22</v>
      </c>
      <c r="BI2" s="497">
        <v>23</v>
      </c>
      <c r="BJ2" s="448"/>
      <c r="BK2" s="448"/>
      <c r="BM2" s="492" t="s">
        <v>33</v>
      </c>
      <c r="BN2" s="462"/>
      <c r="BO2" s="462"/>
      <c r="BP2" s="462"/>
      <c r="BQ2" s="462"/>
      <c r="BR2" s="462"/>
      <c r="BS2" s="462"/>
    </row>
    <row r="3" spans="1:71" ht="21.75" customHeight="1" x14ac:dyDescent="0.2">
      <c r="A3" s="211"/>
      <c r="B3" s="212" t="s">
        <v>34</v>
      </c>
      <c r="C3" s="505" t="str">
        <f>B4</f>
        <v>Tadeáš M.</v>
      </c>
      <c r="D3" s="442"/>
      <c r="E3" s="443"/>
      <c r="F3" s="505" t="str">
        <f>B5</f>
        <v>Filip S.</v>
      </c>
      <c r="G3" s="442"/>
      <c r="H3" s="443"/>
      <c r="I3" s="505" t="str">
        <f>B6</f>
        <v>Zdeněk S.</v>
      </c>
      <c r="J3" s="442"/>
      <c r="K3" s="443"/>
      <c r="L3" s="505" t="str">
        <f>B7</f>
        <v>Honza T.</v>
      </c>
      <c r="M3" s="442"/>
      <c r="N3" s="443"/>
      <c r="O3" s="505" t="str">
        <f>B8</f>
        <v>Tomáš Ch.</v>
      </c>
      <c r="P3" s="442"/>
      <c r="Q3" s="443"/>
      <c r="R3" s="505" t="str">
        <f>B9</f>
        <v>Romana K.</v>
      </c>
      <c r="S3" s="442"/>
      <c r="T3" s="443"/>
      <c r="U3" s="505" t="str">
        <f>B10</f>
        <v>Jirka J.</v>
      </c>
      <c r="V3" s="442"/>
      <c r="W3" s="443"/>
      <c r="X3" s="505" t="str">
        <f>B11</f>
        <v>Michal F.</v>
      </c>
      <c r="Y3" s="442"/>
      <c r="Z3" s="443"/>
      <c r="AA3" s="505" t="str">
        <f>B12</f>
        <v>Adrian D.</v>
      </c>
      <c r="AB3" s="442"/>
      <c r="AC3" s="443"/>
      <c r="AD3" s="505" t="str">
        <f>B13</f>
        <v>Zdeňka Ch.</v>
      </c>
      <c r="AE3" s="442"/>
      <c r="AF3" s="443"/>
      <c r="AG3" s="506" t="str">
        <f>B14</f>
        <v>Václav M.</v>
      </c>
      <c r="AH3" s="442"/>
      <c r="AI3" s="443"/>
      <c r="AJ3" s="506" t="str">
        <f>B15</f>
        <v>Lenka P.</v>
      </c>
      <c r="AK3" s="442"/>
      <c r="AL3" s="456"/>
      <c r="AM3" s="506" t="str">
        <f>B16</f>
        <v>Šéfík S.</v>
      </c>
      <c r="AN3" s="442"/>
      <c r="AO3" s="443"/>
      <c r="AP3" s="506" t="str">
        <f>B17</f>
        <v>Lucka Ch.</v>
      </c>
      <c r="AQ3" s="442"/>
      <c r="AR3" s="456"/>
      <c r="AS3" s="506" t="str">
        <f>B18</f>
        <v>Ondřej Ch.</v>
      </c>
      <c r="AT3" s="442"/>
      <c r="AU3" s="456"/>
      <c r="AV3" s="213" t="s">
        <v>4</v>
      </c>
      <c r="AW3" s="512" t="s">
        <v>5</v>
      </c>
      <c r="AX3" s="442"/>
      <c r="AY3" s="456"/>
      <c r="AZ3" s="214" t="s">
        <v>6</v>
      </c>
      <c r="BA3" s="495" t="s">
        <v>7</v>
      </c>
      <c r="BB3" s="462"/>
      <c r="BC3" s="463"/>
      <c r="BD3" s="215" t="s">
        <v>4</v>
      </c>
      <c r="BE3" s="498" t="s">
        <v>5</v>
      </c>
      <c r="BF3" s="442"/>
      <c r="BG3" s="442"/>
      <c r="BH3" s="216" t="s">
        <v>6</v>
      </c>
      <c r="BI3" s="498" t="s">
        <v>7</v>
      </c>
      <c r="BJ3" s="442"/>
      <c r="BK3" s="442"/>
      <c r="BM3" s="462"/>
      <c r="BN3" s="462"/>
      <c r="BO3" s="462"/>
      <c r="BP3" s="462"/>
      <c r="BQ3" s="462"/>
      <c r="BR3" s="462"/>
      <c r="BS3" s="462"/>
    </row>
    <row r="4" spans="1:71" ht="21.75" customHeight="1" x14ac:dyDescent="0.2">
      <c r="A4" s="217">
        <v>1</v>
      </c>
      <c r="B4" s="218" t="str">
        <f>poznámky!T1</f>
        <v>Tadeáš M.</v>
      </c>
      <c r="C4" s="503" t="s">
        <v>35</v>
      </c>
      <c r="D4" s="445"/>
      <c r="E4" s="446"/>
      <c r="F4" s="219">
        <f>E5</f>
        <v>0</v>
      </c>
      <c r="G4" s="220" t="s">
        <v>10</v>
      </c>
      <c r="H4" s="221">
        <f>C5</f>
        <v>0</v>
      </c>
      <c r="I4" s="219">
        <f>E6</f>
        <v>0</v>
      </c>
      <c r="J4" s="220" t="s">
        <v>10</v>
      </c>
      <c r="K4" s="221">
        <f>C6</f>
        <v>0</v>
      </c>
      <c r="L4" s="219">
        <f>E7</f>
        <v>0</v>
      </c>
      <c r="M4" s="220" t="s">
        <v>10</v>
      </c>
      <c r="N4" s="221">
        <f>C7</f>
        <v>0</v>
      </c>
      <c r="O4" s="219">
        <f>E8</f>
        <v>0</v>
      </c>
      <c r="P4" s="220" t="s">
        <v>10</v>
      </c>
      <c r="Q4" s="221">
        <f>C8</f>
        <v>0</v>
      </c>
      <c r="R4" s="219">
        <f>E9</f>
        <v>0</v>
      </c>
      <c r="S4" s="220" t="s">
        <v>10</v>
      </c>
      <c r="T4" s="221">
        <f>C9</f>
        <v>0</v>
      </c>
      <c r="U4" s="219">
        <f>E10</f>
        <v>0</v>
      </c>
      <c r="V4" s="220" t="s">
        <v>10</v>
      </c>
      <c r="W4" s="221">
        <f>C10</f>
        <v>0</v>
      </c>
      <c r="X4" s="219">
        <f>E11</f>
        <v>0</v>
      </c>
      <c r="Y4" s="220" t="s">
        <v>10</v>
      </c>
      <c r="Z4" s="221">
        <f>C11</f>
        <v>0</v>
      </c>
      <c r="AA4" s="219">
        <f>E12</f>
        <v>0</v>
      </c>
      <c r="AB4" s="220" t="s">
        <v>10</v>
      </c>
      <c r="AC4" s="221">
        <f>C12</f>
        <v>0</v>
      </c>
      <c r="AD4" s="219">
        <f>E13</f>
        <v>0</v>
      </c>
      <c r="AE4" s="220" t="s">
        <v>10</v>
      </c>
      <c r="AF4" s="221">
        <f>C13</f>
        <v>0</v>
      </c>
      <c r="AG4" s="222">
        <f>E14</f>
        <v>0</v>
      </c>
      <c r="AH4" s="223" t="s">
        <v>10</v>
      </c>
      <c r="AI4" s="224">
        <f>C14</f>
        <v>0</v>
      </c>
      <c r="AJ4" s="222">
        <f>E15</f>
        <v>0</v>
      </c>
      <c r="AK4" s="223" t="s">
        <v>10</v>
      </c>
      <c r="AL4" s="225">
        <f>C15</f>
        <v>0</v>
      </c>
      <c r="AM4" s="222">
        <f>E16</f>
        <v>0</v>
      </c>
      <c r="AN4" s="223" t="s">
        <v>10</v>
      </c>
      <c r="AO4" s="224">
        <f>C16</f>
        <v>0</v>
      </c>
      <c r="AP4" s="222">
        <f>E17</f>
        <v>0</v>
      </c>
      <c r="AQ4" s="223" t="s">
        <v>10</v>
      </c>
      <c r="AR4" s="224">
        <f>C17</f>
        <v>0</v>
      </c>
      <c r="AS4" s="222">
        <f>E18</f>
        <v>0</v>
      </c>
      <c r="AT4" s="223" t="s">
        <v>10</v>
      </c>
      <c r="AU4" s="225">
        <f>C18</f>
        <v>0</v>
      </c>
      <c r="AV4" s="226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0</v>
      </c>
      <c r="AW4" s="227">
        <f>SUM(F4,I4,L4,O4,R4,U4,X4,AA4,AD4,AG4,AJ4,AM4,AP4,AS4)</f>
        <v>0</v>
      </c>
      <c r="AX4" s="228" t="s">
        <v>10</v>
      </c>
      <c r="AY4" s="229">
        <f>SUM(H4,K4,N4,Q4,T4,W4,Z4,AC4,AF4,AI4,AL4,AO4,AR4,AU4)</f>
        <v>0</v>
      </c>
      <c r="AZ4" s="230">
        <f t="shared" ref="AZ4:AZ18" si="0">AW4-AY4</f>
        <v>0</v>
      </c>
      <c r="BA4" s="231">
        <f>IF(poznámky!AA1=1,poznámky!A19)+IF(poznámky!AA2=1,poznámky!A20)+IF(poznámky!AA3=1,poznámky!A21)+IF(poznámky!AA4=1,poznámky!A22)+IF(poznámky!AA5=1,poznámky!A23)+IF(poznámky!AA6=1,poznámky!A24)+IF(poznámky!AA7=1,poznámky!A25)+IF(poznámky!AA8=1,poznámky!A26)+IF(poznámky!AA9=1,poznámky!A27)+IF(poznámky!AA10=1,poznámky!A28)+IF(poznámky!AA11=1,poznámky!A29)+IF(poznámky!AA12=1,poznámky!A30)+IF(poznámky!AA13=1,poznámky!A31)+IF(poznámky!AA14=1,poznámky!A32)+IF(poznámky!AA15=1,poznámky!A33)</f>
        <v>1</v>
      </c>
      <c r="BB4" s="232" t="s">
        <v>11</v>
      </c>
      <c r="BC4" s="233" t="str">
        <f t="shared" ref="BC4:BC18" si="1">B4</f>
        <v>Tadeáš M.</v>
      </c>
      <c r="BD4" s="234">
        <f>AV4+poznámky!U1</f>
        <v>40</v>
      </c>
      <c r="BE4" s="235">
        <f>AW4+poznámky!V1</f>
        <v>517</v>
      </c>
      <c r="BF4" s="236" t="s">
        <v>10</v>
      </c>
      <c r="BG4" s="237">
        <f>AY4+poznámky!X1</f>
        <v>145</v>
      </c>
      <c r="BH4" s="238">
        <f t="shared" ref="BH4:BH18" si="2">BE4-BG4</f>
        <v>372</v>
      </c>
      <c r="BI4" s="239">
        <f>IF(poznámky!AI1=1,poznámky!A19)+IF(poznámky!AI2=1,poznámky!A20)+IF(poznámky!AI3=1,poznámky!A21)+IF(poznámky!AI4=1,poznámky!A22)+IF(poznámky!AI5=1,poznámky!A23)+IF(poznámky!AI6=1,poznámky!A24)+IF(poznámky!AI7=1,poznámky!A25)+IF(poznámky!AI8=1,poznámky!A26)+IF(poznámky!AI9=1,poznámky!A27)+IF(poznámky!AI10=1,poznámky!A28)+IF(poznámky!AI11=1,poznámky!A29)+IF(poznámky!AI12=1,poznámky!A30)+IF(poznámky!AI13=1,poznámky!A31)+IF(poznámky!AI14=1,poznámky!A32)+IF(poznámky!AI15=1,poznámky!A33)</f>
        <v>1</v>
      </c>
      <c r="BJ4" s="240" t="s">
        <v>11</v>
      </c>
      <c r="BK4" s="241" t="str">
        <f t="shared" ref="BK4:BK18" si="3">B4</f>
        <v>Tadeáš M.</v>
      </c>
      <c r="BM4" s="462"/>
      <c r="BN4" s="462"/>
      <c r="BO4" s="462"/>
      <c r="BP4" s="462"/>
      <c r="BQ4" s="462"/>
      <c r="BR4" s="462"/>
      <c r="BS4" s="462"/>
    </row>
    <row r="5" spans="1:71" ht="21.75" customHeight="1" x14ac:dyDescent="0.2">
      <c r="A5" s="217">
        <v>2</v>
      </c>
      <c r="B5" s="218" t="str">
        <f>poznámky!T2</f>
        <v>Filip S.</v>
      </c>
      <c r="C5" s="242"/>
      <c r="D5" s="243" t="s">
        <v>10</v>
      </c>
      <c r="E5" s="244"/>
      <c r="F5" s="503" t="s">
        <v>36</v>
      </c>
      <c r="G5" s="445"/>
      <c r="H5" s="446"/>
      <c r="I5" s="219">
        <f>H6</f>
        <v>0</v>
      </c>
      <c r="J5" s="220" t="s">
        <v>10</v>
      </c>
      <c r="K5" s="221">
        <f>F6</f>
        <v>0</v>
      </c>
      <c r="L5" s="219">
        <f>H7</f>
        <v>0</v>
      </c>
      <c r="M5" s="220" t="s">
        <v>10</v>
      </c>
      <c r="N5" s="221">
        <f>F7</f>
        <v>0</v>
      </c>
      <c r="O5" s="219">
        <f>H8</f>
        <v>0</v>
      </c>
      <c r="P5" s="220" t="s">
        <v>10</v>
      </c>
      <c r="Q5" s="221">
        <f>F8</f>
        <v>0</v>
      </c>
      <c r="R5" s="219">
        <f>H9</f>
        <v>0</v>
      </c>
      <c r="S5" s="220" t="s">
        <v>10</v>
      </c>
      <c r="T5" s="221">
        <f>F9</f>
        <v>0</v>
      </c>
      <c r="U5" s="219">
        <f>H10</f>
        <v>0</v>
      </c>
      <c r="V5" s="220" t="s">
        <v>10</v>
      </c>
      <c r="W5" s="221">
        <f>F10</f>
        <v>0</v>
      </c>
      <c r="X5" s="219">
        <f>H11</f>
        <v>0</v>
      </c>
      <c r="Y5" s="220" t="s">
        <v>10</v>
      </c>
      <c r="Z5" s="221">
        <f>F11</f>
        <v>0</v>
      </c>
      <c r="AA5" s="219">
        <f>H12</f>
        <v>0</v>
      </c>
      <c r="AB5" s="220" t="s">
        <v>10</v>
      </c>
      <c r="AC5" s="221">
        <f>F12</f>
        <v>0</v>
      </c>
      <c r="AD5" s="219">
        <f>H13</f>
        <v>0</v>
      </c>
      <c r="AE5" s="220" t="s">
        <v>10</v>
      </c>
      <c r="AF5" s="221">
        <f>F13</f>
        <v>0</v>
      </c>
      <c r="AG5" s="222">
        <f>H14</f>
        <v>0</v>
      </c>
      <c r="AH5" s="223" t="s">
        <v>10</v>
      </c>
      <c r="AI5" s="224">
        <f>F14</f>
        <v>0</v>
      </c>
      <c r="AJ5" s="222">
        <f>H15</f>
        <v>0</v>
      </c>
      <c r="AK5" s="223" t="s">
        <v>10</v>
      </c>
      <c r="AL5" s="225">
        <f>F15</f>
        <v>0</v>
      </c>
      <c r="AM5" s="222">
        <f>H16</f>
        <v>0</v>
      </c>
      <c r="AN5" s="223" t="s">
        <v>10</v>
      </c>
      <c r="AO5" s="224">
        <f>F16</f>
        <v>0</v>
      </c>
      <c r="AP5" s="222">
        <f>H17</f>
        <v>0</v>
      </c>
      <c r="AQ5" s="223" t="s">
        <v>10</v>
      </c>
      <c r="AR5" s="224">
        <f>F17</f>
        <v>0</v>
      </c>
      <c r="AS5" s="222">
        <f>H18</f>
        <v>0</v>
      </c>
      <c r="AT5" s="223" t="s">
        <v>10</v>
      </c>
      <c r="AU5" s="225">
        <f>F18</f>
        <v>0</v>
      </c>
      <c r="AV5" s="226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0</v>
      </c>
      <c r="AW5" s="227">
        <f>SUM(C5,I5,L5,O5,R5,U5,X5,AA5,AD5,AG5,AJ5,AM5,AP5,AS5)</f>
        <v>0</v>
      </c>
      <c r="AX5" s="228" t="s">
        <v>10</v>
      </c>
      <c r="AY5" s="229">
        <f>SUM(E5,K5,N5,Q5,T5,W5,Z5,AC5,AF5,AI5,AL5,AO5,AR5,AU5)</f>
        <v>0</v>
      </c>
      <c r="AZ5" s="230">
        <f t="shared" si="0"/>
        <v>0</v>
      </c>
      <c r="BA5" s="231">
        <f>IF(poznámky!AA1=2,poznámky!A19)+IF(poznámky!AA2=2,poznámky!A20)+IF(poznámky!AA3=2,poznámky!A21)+IF(poznámky!AA4=2,poznámky!A22)+IF(poznámky!AA5=2,poznámky!A23)+IF(poznámky!AA6=2,poznámky!A24)+IF(poznámky!AA7=2,poznámky!A25)+IF(poznámky!AA8=2,poznámky!A26)+IF(poznámky!AA9=2,poznámky!A27)+IF(poznámky!AA10=2,poznámky!A28)+IF(poznámky!AA11=2,poznámky!A29)+IF(poznámky!AA12=2,poznámky!A30)+IF(poznámky!AA13=2,poznámky!A31)+IF(poznámky!AA14=2,poznámky!A32)+IF(poznámky!AA15=2,poznámky!A33)</f>
        <v>2</v>
      </c>
      <c r="BB5" s="232" t="s">
        <v>11</v>
      </c>
      <c r="BC5" s="233" t="str">
        <f t="shared" si="1"/>
        <v>Filip S.</v>
      </c>
      <c r="BD5" s="245">
        <f>AV5+poznámky!U2</f>
        <v>40</v>
      </c>
      <c r="BE5" s="235">
        <f>AW5+poznámky!V2</f>
        <v>498</v>
      </c>
      <c r="BF5" s="236" t="s">
        <v>10</v>
      </c>
      <c r="BG5" s="237">
        <f>AY5+poznámky!X2</f>
        <v>152</v>
      </c>
      <c r="BH5" s="238">
        <f t="shared" si="2"/>
        <v>346</v>
      </c>
      <c r="BI5" s="239">
        <f>IF(poznámky!AI1=2,poznámky!A19)+IF(poznámky!AI2=2,poznámky!A20)+IF(poznámky!AI3=2,poznámky!A21)+IF(poznámky!AI4=2,poznámky!A22)+IF(poznámky!AI5=2,poznámky!A23)+IF(poznámky!AI6=2,poznámky!A24)+IF(poznámky!AI7=2,poznámky!A25)+IF(poznámky!AI8=2,poznámky!A26)+IF(poznámky!AI9=2,poznámky!A27)+IF(poznámky!AI10=2,poznámky!A28)+IF(poznámky!AI11=2,poznámky!A29)+IF(poznámky!AI12=2,poznámky!A30)+IF(poznámky!AI13=2,poznámky!A31)+IF(poznámky!AI14=2,poznámky!A32)+IF(poznámky!AI15=2,poznámky!A33)</f>
        <v>2</v>
      </c>
      <c r="BJ5" s="240" t="s">
        <v>11</v>
      </c>
      <c r="BK5" s="241" t="str">
        <f t="shared" si="3"/>
        <v>Filip S.</v>
      </c>
      <c r="BM5" s="462"/>
      <c r="BN5" s="462"/>
      <c r="BO5" s="462"/>
      <c r="BP5" s="462"/>
      <c r="BQ5" s="462"/>
      <c r="BR5" s="462"/>
      <c r="BS5" s="462"/>
    </row>
    <row r="6" spans="1:71" ht="21.75" customHeight="1" x14ac:dyDescent="0.2">
      <c r="A6" s="217">
        <v>3</v>
      </c>
      <c r="B6" s="218" t="str">
        <f>poznámky!T3</f>
        <v>Zdeněk S.</v>
      </c>
      <c r="C6" s="242"/>
      <c r="D6" s="243" t="s">
        <v>10</v>
      </c>
      <c r="E6" s="244"/>
      <c r="F6" s="242"/>
      <c r="G6" s="243" t="s">
        <v>10</v>
      </c>
      <c r="H6" s="244"/>
      <c r="I6" s="503" t="s">
        <v>36</v>
      </c>
      <c r="J6" s="445"/>
      <c r="K6" s="446"/>
      <c r="L6" s="219">
        <f>K7</f>
        <v>0</v>
      </c>
      <c r="M6" s="220" t="s">
        <v>10</v>
      </c>
      <c r="N6" s="221">
        <f>I7</f>
        <v>0</v>
      </c>
      <c r="O6" s="219">
        <f>K8</f>
        <v>0</v>
      </c>
      <c r="P6" s="220" t="s">
        <v>10</v>
      </c>
      <c r="Q6" s="221">
        <f>I8</f>
        <v>0</v>
      </c>
      <c r="R6" s="219">
        <f>K9</f>
        <v>0</v>
      </c>
      <c r="S6" s="220" t="s">
        <v>10</v>
      </c>
      <c r="T6" s="221">
        <f>I9</f>
        <v>0</v>
      </c>
      <c r="U6" s="219">
        <f>K10</f>
        <v>0</v>
      </c>
      <c r="V6" s="220" t="s">
        <v>10</v>
      </c>
      <c r="W6" s="221">
        <f>I10</f>
        <v>0</v>
      </c>
      <c r="X6" s="219">
        <f>K11</f>
        <v>0</v>
      </c>
      <c r="Y6" s="220" t="s">
        <v>10</v>
      </c>
      <c r="Z6" s="221">
        <f>I11</f>
        <v>0</v>
      </c>
      <c r="AA6" s="219">
        <f>K12</f>
        <v>0</v>
      </c>
      <c r="AB6" s="220" t="s">
        <v>10</v>
      </c>
      <c r="AC6" s="221">
        <f>I12</f>
        <v>0</v>
      </c>
      <c r="AD6" s="219">
        <f>K13</f>
        <v>0</v>
      </c>
      <c r="AE6" s="220" t="s">
        <v>10</v>
      </c>
      <c r="AF6" s="221">
        <f>I13</f>
        <v>0</v>
      </c>
      <c r="AG6" s="222">
        <f>K14</f>
        <v>0</v>
      </c>
      <c r="AH6" s="223" t="s">
        <v>10</v>
      </c>
      <c r="AI6" s="224">
        <f>I14</f>
        <v>0</v>
      </c>
      <c r="AJ6" s="222">
        <f>K15</f>
        <v>0</v>
      </c>
      <c r="AK6" s="223" t="s">
        <v>10</v>
      </c>
      <c r="AL6" s="225">
        <f>I15</f>
        <v>0</v>
      </c>
      <c r="AM6" s="222">
        <f>K16</f>
        <v>0</v>
      </c>
      <c r="AN6" s="223" t="s">
        <v>10</v>
      </c>
      <c r="AO6" s="224">
        <f>I16</f>
        <v>0</v>
      </c>
      <c r="AP6" s="222">
        <f>K17</f>
        <v>0</v>
      </c>
      <c r="AQ6" s="223" t="s">
        <v>10</v>
      </c>
      <c r="AR6" s="224">
        <f>I17</f>
        <v>0</v>
      </c>
      <c r="AS6" s="222">
        <f>K18</f>
        <v>0</v>
      </c>
      <c r="AT6" s="223" t="s">
        <v>10</v>
      </c>
      <c r="AU6" s="225">
        <f>I18</f>
        <v>0</v>
      </c>
      <c r="AV6" s="226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0</v>
      </c>
      <c r="AW6" s="227">
        <f>SUM(C6,F6,L6,O6,R6,U6,X6,AA6,AD6,AG6,AJ6,AM6,AP6,AS6)</f>
        <v>0</v>
      </c>
      <c r="AX6" s="228" t="s">
        <v>10</v>
      </c>
      <c r="AY6" s="229">
        <f>SUM(E6,H6,N6,Q6,T6,W6,Z6,AC6,AF6,AI6,AL6,AO6,AR6,AU6)</f>
        <v>0</v>
      </c>
      <c r="AZ6" s="230">
        <f t="shared" si="0"/>
        <v>0</v>
      </c>
      <c r="BA6" s="231">
        <f>IF(poznámky!AA1=3,poznámky!A19)+IF(poznámky!AA2=3,poznámky!A20)+IF(poznámky!AA3=3,poznámky!A21)+IF(poznámky!AA4=3,poznámky!A22)+IF(poznámky!AA5=3,poznámky!A23)+IF(poznámky!AA6=3,poznámky!A24)+IF(poznámky!AA7=3,poznámky!A25)+IF(poznámky!AA8=3,poznámky!A26)+IF(poznámky!AA9=3,poznámky!A27)+IF(poznámky!AA10=3,poznámky!A28)+IF(poznámky!AA11=3,poznámky!A29)+IF(poznámky!AA12=3,poznámky!A30)+IF(poznámky!AA13=3,poznámky!A31)+IF(poznámky!AA14=3,poznámky!A32)+IF(poznámky!AA15=3,poznámky!A33)</f>
        <v>3</v>
      </c>
      <c r="BB6" s="232" t="s">
        <v>11</v>
      </c>
      <c r="BC6" s="233" t="str">
        <f t="shared" si="1"/>
        <v>Zdeněk S.</v>
      </c>
      <c r="BD6" s="245">
        <f>AV6+poznámky!U3</f>
        <v>36</v>
      </c>
      <c r="BE6" s="235">
        <f>AW6+poznámky!V3</f>
        <v>483</v>
      </c>
      <c r="BF6" s="236" t="s">
        <v>10</v>
      </c>
      <c r="BG6" s="237">
        <f>AY6+poznámky!X3</f>
        <v>195</v>
      </c>
      <c r="BH6" s="238">
        <f t="shared" si="2"/>
        <v>288</v>
      </c>
      <c r="BI6" s="239">
        <f>IF(poznámky!AI1=3,poznámky!A19)+IF(poznámky!AI2=3,poznámky!A20)+IF(poznámky!AI3=3,poznámky!A21)+IF(poznámky!AI4=3,poznámky!A22)+IF(poznámky!AI5=3,poznámky!A23)+IF(poznámky!AI6=3,poznámky!A24)+IF(poznámky!AI7=3,poznámky!A25)+IF(poznámky!AI8=3,poznámky!A26)+IF(poznámky!AI9=3,poznámky!A27)+IF(poznámky!AI10=3,poznámky!A28)+IF(poznámky!AI11=3,poznámky!A29)+IF(poznámky!AI12=3,poznámky!A30)+IF(poznámky!AI13=3,poznámky!A31)+IF(poznámky!AI14=3,poznámky!A32)+IF(poznámky!AI15=3,poznámky!A33)</f>
        <v>3</v>
      </c>
      <c r="BJ6" s="240" t="s">
        <v>11</v>
      </c>
      <c r="BK6" s="241" t="str">
        <f t="shared" si="3"/>
        <v>Zdeněk S.</v>
      </c>
    </row>
    <row r="7" spans="1:71" ht="21.75" customHeight="1" x14ac:dyDescent="0.2">
      <c r="A7" s="217">
        <v>4</v>
      </c>
      <c r="B7" s="218" t="str">
        <f>poznámky!T4</f>
        <v>Honza T.</v>
      </c>
      <c r="C7" s="242"/>
      <c r="D7" s="243" t="s">
        <v>10</v>
      </c>
      <c r="E7" s="244"/>
      <c r="F7" s="242"/>
      <c r="G7" s="243" t="s">
        <v>10</v>
      </c>
      <c r="H7" s="244"/>
      <c r="I7" s="242"/>
      <c r="J7" s="243" t="s">
        <v>10</v>
      </c>
      <c r="K7" s="244"/>
      <c r="L7" s="503" t="s">
        <v>37</v>
      </c>
      <c r="M7" s="445"/>
      <c r="N7" s="446"/>
      <c r="O7" s="219">
        <f>N8</f>
        <v>0</v>
      </c>
      <c r="P7" s="220" t="s">
        <v>10</v>
      </c>
      <c r="Q7" s="221">
        <f>L8</f>
        <v>0</v>
      </c>
      <c r="R7" s="219">
        <f>N9</f>
        <v>0</v>
      </c>
      <c r="S7" s="220" t="s">
        <v>10</v>
      </c>
      <c r="T7" s="221">
        <f>L9</f>
        <v>0</v>
      </c>
      <c r="U7" s="219">
        <f>N10</f>
        <v>0</v>
      </c>
      <c r="V7" s="220" t="s">
        <v>10</v>
      </c>
      <c r="W7" s="221">
        <f>L10</f>
        <v>0</v>
      </c>
      <c r="X7" s="219">
        <f>N11</f>
        <v>0</v>
      </c>
      <c r="Y7" s="220" t="s">
        <v>10</v>
      </c>
      <c r="Z7" s="221">
        <f>L11</f>
        <v>0</v>
      </c>
      <c r="AA7" s="219">
        <f>N12</f>
        <v>0</v>
      </c>
      <c r="AB7" s="220" t="s">
        <v>10</v>
      </c>
      <c r="AC7" s="221">
        <f>L12</f>
        <v>0</v>
      </c>
      <c r="AD7" s="219">
        <f>N13</f>
        <v>0</v>
      </c>
      <c r="AE7" s="220" t="s">
        <v>10</v>
      </c>
      <c r="AF7" s="221">
        <f>L13</f>
        <v>0</v>
      </c>
      <c r="AG7" s="222">
        <f>N14</f>
        <v>0</v>
      </c>
      <c r="AH7" s="223" t="s">
        <v>10</v>
      </c>
      <c r="AI7" s="224">
        <f>L14</f>
        <v>0</v>
      </c>
      <c r="AJ7" s="222">
        <f>N15</f>
        <v>0</v>
      </c>
      <c r="AK7" s="223" t="s">
        <v>10</v>
      </c>
      <c r="AL7" s="225">
        <f>L15</f>
        <v>0</v>
      </c>
      <c r="AM7" s="222">
        <f>N16</f>
        <v>0</v>
      </c>
      <c r="AN7" s="223" t="s">
        <v>10</v>
      </c>
      <c r="AO7" s="224">
        <f>L16</f>
        <v>0</v>
      </c>
      <c r="AP7" s="222">
        <f>N17</f>
        <v>0</v>
      </c>
      <c r="AQ7" s="223" t="s">
        <v>10</v>
      </c>
      <c r="AR7" s="224">
        <f>L17</f>
        <v>0</v>
      </c>
      <c r="AS7" s="222">
        <f>N18</f>
        <v>0</v>
      </c>
      <c r="AT7" s="223" t="s">
        <v>10</v>
      </c>
      <c r="AU7" s="225">
        <f>L18</f>
        <v>0</v>
      </c>
      <c r="AV7" s="226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0</v>
      </c>
      <c r="AW7" s="227">
        <f>SUM(C7,F7,I7,O7,R7,U7,X7,AA7,AD7,AG7,AJ7,AM7,AP7,AS7)</f>
        <v>0</v>
      </c>
      <c r="AX7" s="228" t="s">
        <v>10</v>
      </c>
      <c r="AY7" s="229">
        <f>SUM(E7,H7,K7,Q7,T7,W7,Z7,AC7,AF7,AI7,AL7,AO7,AR7,AU7)</f>
        <v>0</v>
      </c>
      <c r="AZ7" s="230">
        <f t="shared" si="0"/>
        <v>0</v>
      </c>
      <c r="BA7" s="231">
        <f>IF(poznámky!AA1=4,poznámky!A19)+IF(poznámky!AA2=4,poznámky!A20)+IF(poznámky!AA3=4,poznámky!A21)+IF(poznámky!AA4=4,poznámky!A22)+IF(poznámky!AA5=4,poznámky!A23)+IF(poznámky!AA6=4,poznámky!A24)+IF(poznámky!AA7=4,poznámky!A25)+IF(poznámky!AA8=4,poznámky!A26)+IF(poznámky!AA9=4,poznámky!A27)+IF(poznámky!AA10=4,poznámky!A28)+IF(poznámky!AA11=4,poznámky!A29)+IF(poznámky!AA12=4,poznámky!A30)+IF(poznámky!AA13=4,poznámky!A31)+IF(poznámky!AA14=4,poznámky!A32)+IF(poznámky!AA15=4,poznámky!A33)</f>
        <v>4</v>
      </c>
      <c r="BB7" s="232" t="s">
        <v>11</v>
      </c>
      <c r="BC7" s="233" t="str">
        <f t="shared" si="1"/>
        <v>Honza T.</v>
      </c>
      <c r="BD7" s="245">
        <f>AV7+poznámky!U4</f>
        <v>29</v>
      </c>
      <c r="BE7" s="235">
        <f>AW7+poznámky!V4</f>
        <v>402</v>
      </c>
      <c r="BF7" s="236" t="s">
        <v>10</v>
      </c>
      <c r="BG7" s="237">
        <f>AY7+poznámky!X4</f>
        <v>265</v>
      </c>
      <c r="BH7" s="238">
        <f t="shared" si="2"/>
        <v>137</v>
      </c>
      <c r="BI7" s="239">
        <f>IF(poznámky!AI1=4,poznámky!A19)+IF(poznámky!AI2=4,poznámky!A20)+IF(poznámky!AI3=4,poznámky!A21)+IF(poznámky!AI4=4,poznámky!A22)+IF(poznámky!AI5=4,poznámky!A23)+IF(poznámky!AI6=4,poznámky!A24)+IF(poznámky!AI7=4,poznámky!A25)+IF(poznámky!AI8=4,poznámky!A26)+IF(poznámky!AI9=4,poznámky!A27)+IF(poznámky!AI10=4,poznámky!A28)+IF(poznámky!AI11=4,poznámky!A29)+IF(poznámky!AI12=4,poznámky!A30)+IF(poznámky!AI13=4,poznámky!A31)+IF(poznámky!AI14=4,poznámky!A32)+IF(poznámky!AI15=4,poznámky!A33)</f>
        <v>4</v>
      </c>
      <c r="BJ7" s="240" t="s">
        <v>11</v>
      </c>
      <c r="BK7" s="241" t="str">
        <f t="shared" si="3"/>
        <v>Honza T.</v>
      </c>
      <c r="BM7" s="494" t="s">
        <v>38</v>
      </c>
      <c r="BN7" s="462"/>
      <c r="BO7" s="462"/>
      <c r="BP7" s="462"/>
      <c r="BQ7" s="462"/>
    </row>
    <row r="8" spans="1:71" ht="21.75" customHeight="1" x14ac:dyDescent="0.2">
      <c r="A8" s="217">
        <v>5</v>
      </c>
      <c r="B8" s="218" t="str">
        <f>poznámky!T5</f>
        <v>Tomáš Ch.</v>
      </c>
      <c r="C8" s="242"/>
      <c r="D8" s="243" t="s">
        <v>10</v>
      </c>
      <c r="E8" s="244"/>
      <c r="F8" s="242"/>
      <c r="G8" s="243" t="s">
        <v>10</v>
      </c>
      <c r="H8" s="244"/>
      <c r="I8" s="242"/>
      <c r="J8" s="243" t="s">
        <v>10</v>
      </c>
      <c r="K8" s="244"/>
      <c r="L8" s="242"/>
      <c r="M8" s="243" t="s">
        <v>10</v>
      </c>
      <c r="N8" s="244"/>
      <c r="O8" s="503" t="s">
        <v>39</v>
      </c>
      <c r="P8" s="445"/>
      <c r="Q8" s="446"/>
      <c r="R8" s="219">
        <f>Q9</f>
        <v>0</v>
      </c>
      <c r="S8" s="220" t="s">
        <v>10</v>
      </c>
      <c r="T8" s="221">
        <f>O9</f>
        <v>0</v>
      </c>
      <c r="U8" s="219">
        <f>Q10</f>
        <v>0</v>
      </c>
      <c r="V8" s="220" t="s">
        <v>10</v>
      </c>
      <c r="W8" s="221">
        <f>O10</f>
        <v>0</v>
      </c>
      <c r="X8" s="219">
        <f>Q11</f>
        <v>0</v>
      </c>
      <c r="Y8" s="220" t="s">
        <v>10</v>
      </c>
      <c r="Z8" s="221">
        <f>O11</f>
        <v>0</v>
      </c>
      <c r="AA8" s="219">
        <f>Q12</f>
        <v>0</v>
      </c>
      <c r="AB8" s="220" t="s">
        <v>10</v>
      </c>
      <c r="AC8" s="221">
        <f>O12</f>
        <v>0</v>
      </c>
      <c r="AD8" s="219">
        <f>Q13</f>
        <v>0</v>
      </c>
      <c r="AE8" s="220" t="s">
        <v>10</v>
      </c>
      <c r="AF8" s="221">
        <f>O13</f>
        <v>0</v>
      </c>
      <c r="AG8" s="222">
        <f>Q14</f>
        <v>0</v>
      </c>
      <c r="AH8" s="223" t="s">
        <v>10</v>
      </c>
      <c r="AI8" s="224">
        <f>O14</f>
        <v>0</v>
      </c>
      <c r="AJ8" s="222">
        <f>Q15</f>
        <v>0</v>
      </c>
      <c r="AK8" s="223" t="s">
        <v>10</v>
      </c>
      <c r="AL8" s="225">
        <f>O15</f>
        <v>0</v>
      </c>
      <c r="AM8" s="222">
        <f>Q16</f>
        <v>0</v>
      </c>
      <c r="AN8" s="223" t="s">
        <v>10</v>
      </c>
      <c r="AO8" s="224">
        <f>O16</f>
        <v>0</v>
      </c>
      <c r="AP8" s="222">
        <f>Q17</f>
        <v>0</v>
      </c>
      <c r="AQ8" s="223" t="s">
        <v>10</v>
      </c>
      <c r="AR8" s="224">
        <f>O17</f>
        <v>0</v>
      </c>
      <c r="AS8" s="222">
        <f>Q18</f>
        <v>0</v>
      </c>
      <c r="AT8" s="223" t="s">
        <v>10</v>
      </c>
      <c r="AU8" s="225">
        <f>O18</f>
        <v>0</v>
      </c>
      <c r="AV8" s="226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0</v>
      </c>
      <c r="AW8" s="227">
        <f>SUM(C8,F8,I8,L8,R8,U8,X8,AA8,AD8,AG8,AJ8,AM8,AP8,AS8)</f>
        <v>0</v>
      </c>
      <c r="AX8" s="228" t="s">
        <v>10</v>
      </c>
      <c r="AY8" s="229">
        <f>SUM(E8,H8,K8,N8,T8,W8,Z8,AC8,AF8,AI8,AL8,AO8,AR8,AU8)</f>
        <v>0</v>
      </c>
      <c r="AZ8" s="230">
        <f t="shared" si="0"/>
        <v>0</v>
      </c>
      <c r="BA8" s="231">
        <f>IF(poznámky!AA1=5,poznámky!A19)+IF(poznámky!AA2=5,poznámky!A20)+IF(poznámky!AA3=5,poznámky!A21)+IF(poznámky!AA4=5,poznámky!A22)+IF(poznámky!AA5=5,poznámky!A23)+IF(poznámky!AA6=5,poznámky!A24)+IF(poznámky!AA7=5,poznámky!A25)+IF(poznámky!AA8=5,poznámky!A26)+IF(poznámky!AA9=5,poznámky!A27)+IF(poznámky!AA10=5,poznámky!A28)+IF(poznámky!AA11=5,poznámky!A29)+IF(poznámky!AA12=5,poznámky!A30)+IF(poznámky!AA13=5,poznámky!A31)+IF(poznámky!AA14=5,poznámky!A32)+IF(poznámky!AA15=5,poznámky!A33)</f>
        <v>5</v>
      </c>
      <c r="BB8" s="232" t="s">
        <v>11</v>
      </c>
      <c r="BC8" s="233" t="str">
        <f t="shared" si="1"/>
        <v>Tomáš Ch.</v>
      </c>
      <c r="BD8" s="245">
        <f>AV8+poznámky!U5</f>
        <v>28</v>
      </c>
      <c r="BE8" s="235">
        <f>AW8+poznámky!V5</f>
        <v>422</v>
      </c>
      <c r="BF8" s="236" t="s">
        <v>10</v>
      </c>
      <c r="BG8" s="237">
        <f>AY8+poznámky!X5</f>
        <v>248</v>
      </c>
      <c r="BH8" s="238">
        <f t="shared" si="2"/>
        <v>174</v>
      </c>
      <c r="BI8" s="239">
        <f>IF(poznámky!AI1=5,poznámky!A19)+IF(poznámky!AI2=5,poznámky!A20)+IF(poznámky!AI3=5,poznámky!A21)+IF(poznámky!AI4=5,poznámky!A22)+IF(poznámky!AI5=5,poznámky!A23)+IF(poznámky!AI6=5,poznámky!A24)+IF(poznámky!AI7=5,poznámky!A25)+IF(poznámky!AI8=5,poznámky!A26)+IF(poznámky!AI9=5,poznámky!A27)+IF(poznámky!AI10=5,poznámky!A28)+IF(poznámky!AI11=5,poznámky!A29)+IF(poznámky!AI12=5,poznámky!A30)+IF(poznámky!AI13=5,poznámky!A31)+IF(poznámky!AI14=5,poznámky!A32)+IF(poznámky!AI15=5,poznámky!A33)</f>
        <v>5</v>
      </c>
      <c r="BJ8" s="240" t="s">
        <v>11</v>
      </c>
      <c r="BK8" s="241" t="str">
        <f t="shared" si="3"/>
        <v>Tomáš Ch.</v>
      </c>
      <c r="BM8" s="462"/>
      <c r="BN8" s="462"/>
      <c r="BO8" s="462"/>
      <c r="BP8" s="462"/>
      <c r="BQ8" s="462"/>
    </row>
    <row r="9" spans="1:71" ht="21.75" customHeight="1" x14ac:dyDescent="0.2">
      <c r="A9" s="217">
        <v>6</v>
      </c>
      <c r="B9" s="218" t="str">
        <f>poznámky!T6</f>
        <v>Romana K.</v>
      </c>
      <c r="C9" s="242"/>
      <c r="D9" s="243" t="s">
        <v>10</v>
      </c>
      <c r="E9" s="244"/>
      <c r="F9" s="242"/>
      <c r="G9" s="243" t="s">
        <v>10</v>
      </c>
      <c r="H9" s="244"/>
      <c r="I9" s="242"/>
      <c r="J9" s="243" t="s">
        <v>10</v>
      </c>
      <c r="K9" s="244"/>
      <c r="L9" s="242"/>
      <c r="M9" s="243" t="s">
        <v>10</v>
      </c>
      <c r="N9" s="244"/>
      <c r="O9" s="242"/>
      <c r="P9" s="243" t="s">
        <v>10</v>
      </c>
      <c r="Q9" s="244"/>
      <c r="R9" s="503"/>
      <c r="S9" s="445"/>
      <c r="T9" s="446"/>
      <c r="U9" s="219">
        <f>T10</f>
        <v>0</v>
      </c>
      <c r="V9" s="220" t="s">
        <v>10</v>
      </c>
      <c r="W9" s="221">
        <f>R10</f>
        <v>0</v>
      </c>
      <c r="X9" s="219">
        <f>T11</f>
        <v>0</v>
      </c>
      <c r="Y9" s="220" t="s">
        <v>10</v>
      </c>
      <c r="Z9" s="221">
        <f>R11</f>
        <v>0</v>
      </c>
      <c r="AA9" s="219">
        <f>T12</f>
        <v>0</v>
      </c>
      <c r="AB9" s="220" t="s">
        <v>10</v>
      </c>
      <c r="AC9" s="221">
        <f>R12</f>
        <v>0</v>
      </c>
      <c r="AD9" s="219">
        <f>T13</f>
        <v>0</v>
      </c>
      <c r="AE9" s="220" t="s">
        <v>10</v>
      </c>
      <c r="AF9" s="221">
        <f>R13</f>
        <v>0</v>
      </c>
      <c r="AG9" s="222">
        <f>T14</f>
        <v>0</v>
      </c>
      <c r="AH9" s="223" t="s">
        <v>10</v>
      </c>
      <c r="AI9" s="224">
        <f>R14</f>
        <v>0</v>
      </c>
      <c r="AJ9" s="222">
        <f>T15</f>
        <v>0</v>
      </c>
      <c r="AK9" s="223" t="s">
        <v>10</v>
      </c>
      <c r="AL9" s="225">
        <f>R15</f>
        <v>0</v>
      </c>
      <c r="AM9" s="222">
        <f>T16</f>
        <v>0</v>
      </c>
      <c r="AN9" s="223" t="s">
        <v>10</v>
      </c>
      <c r="AO9" s="225">
        <f>R16</f>
        <v>0</v>
      </c>
      <c r="AP9" s="222">
        <f>T17</f>
        <v>0</v>
      </c>
      <c r="AQ9" s="223" t="s">
        <v>10</v>
      </c>
      <c r="AR9" s="224">
        <f>R17</f>
        <v>0</v>
      </c>
      <c r="AS9" s="222">
        <f>T18</f>
        <v>0</v>
      </c>
      <c r="AT9" s="223" t="s">
        <v>10</v>
      </c>
      <c r="AU9" s="225">
        <f>R18</f>
        <v>0</v>
      </c>
      <c r="AV9" s="226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0</v>
      </c>
      <c r="AW9" s="227">
        <f>SUM(C9,F9,I9,L9,O9,U9,X9,AA9,AD9,AG9,AJ9,AM9,AP9,AS9)</f>
        <v>0</v>
      </c>
      <c r="AX9" s="228" t="s">
        <v>10</v>
      </c>
      <c r="AY9" s="229">
        <f>SUM(E9,H9,K9,N9,Q9,W9,Z9,AC9,AF9,AI9,AL9,AO9,AR9,AU9)</f>
        <v>0</v>
      </c>
      <c r="AZ9" s="230">
        <f t="shared" si="0"/>
        <v>0</v>
      </c>
      <c r="BA9" s="231">
        <f>IF(poznámky!AA1=6,poznámky!A19)+IF(poznámky!AA2=6,poznámky!A20)+IF(poznámky!AA3=6,poznámky!A21)+IF(poznámky!AA4=6,poznámky!A22)+IF(poznámky!AA5=6,poznámky!A23)+IF(poznámky!AA6=6,poznámky!A24)+IF(poznámky!AA7=6,poznámky!A25)+IF(poznámky!AA8=6,poznámky!A26)+IF(poznámky!AA9=6,poznámky!A27)+IF(poznámky!AA10=6,poznámky!A28)+IF(poznámky!AA11=6,poznámky!A29)+IF(poznámky!AA12=6,poznámky!A30)+IF(poznámky!AA13=6,poznámky!A31)+IF(poznámky!AA14=6,poznámky!A32)+IF(poznámky!AA15=6,poznámky!A33)</f>
        <v>6</v>
      </c>
      <c r="BB9" s="232" t="s">
        <v>11</v>
      </c>
      <c r="BC9" s="233" t="str">
        <f t="shared" si="1"/>
        <v>Romana K.</v>
      </c>
      <c r="BD9" s="245">
        <f>AV9+poznámky!U6</f>
        <v>26</v>
      </c>
      <c r="BE9" s="235">
        <f>AW9+poznámky!V6</f>
        <v>417</v>
      </c>
      <c r="BF9" s="236" t="s">
        <v>10</v>
      </c>
      <c r="BG9" s="237">
        <f>AY9+poznámky!X6</f>
        <v>269</v>
      </c>
      <c r="BH9" s="238">
        <f t="shared" si="2"/>
        <v>148</v>
      </c>
      <c r="BI9" s="239">
        <f>IF(poznámky!AI1=6,poznámky!A19)+IF(poznámky!AI2=6,poznámky!A20)+IF(poznámky!AI3=6,poznámky!A21)+IF(poznámky!AI4=6,poznámky!A22)+IF(poznámky!AI5=6,poznámky!A23)+IF(poznámky!AI6=6,poznámky!A24)+IF(poznámky!AI7=6,poznámky!A25)+IF(poznámky!AI8=6,poznámky!A26)+IF(poznámky!AI9=6,poznámky!A27)+IF(poznámky!AI10=6,poznámky!A28)+IF(poznámky!AI11=6,poznámky!A29)+IF(poznámky!AI12=6,poznámky!A30)+IF(poznámky!AI13=6,poznámky!A31)+IF(poznámky!AI14=6,poznámky!A32)+IF(poznámky!AI15=6,poznámky!A33)</f>
        <v>6</v>
      </c>
      <c r="BJ9" s="240" t="s">
        <v>11</v>
      </c>
      <c r="BK9" s="241" t="str">
        <f t="shared" si="3"/>
        <v>Romana K.</v>
      </c>
      <c r="BM9" s="462"/>
      <c r="BN9" s="462"/>
      <c r="BO9" s="462"/>
      <c r="BP9" s="462"/>
      <c r="BQ9" s="462"/>
    </row>
    <row r="10" spans="1:71" ht="21.75" customHeight="1" x14ac:dyDescent="0.2">
      <c r="A10" s="217">
        <v>7</v>
      </c>
      <c r="B10" s="218" t="str">
        <f>poznámky!T7</f>
        <v>Jirka J.</v>
      </c>
      <c r="C10" s="242"/>
      <c r="D10" s="243" t="s">
        <v>10</v>
      </c>
      <c r="E10" s="244"/>
      <c r="F10" s="242"/>
      <c r="G10" s="243" t="s">
        <v>10</v>
      </c>
      <c r="H10" s="244"/>
      <c r="I10" s="242"/>
      <c r="J10" s="243" t="s">
        <v>10</v>
      </c>
      <c r="K10" s="244"/>
      <c r="L10" s="242"/>
      <c r="M10" s="243" t="s">
        <v>10</v>
      </c>
      <c r="N10" s="244"/>
      <c r="O10" s="242"/>
      <c r="P10" s="243" t="s">
        <v>10</v>
      </c>
      <c r="Q10" s="244"/>
      <c r="R10" s="242"/>
      <c r="S10" s="243" t="s">
        <v>10</v>
      </c>
      <c r="T10" s="244"/>
      <c r="U10" s="503" t="s">
        <v>40</v>
      </c>
      <c r="V10" s="445"/>
      <c r="W10" s="446"/>
      <c r="X10" s="219">
        <f>W11</f>
        <v>0</v>
      </c>
      <c r="Y10" s="220" t="s">
        <v>10</v>
      </c>
      <c r="Z10" s="221">
        <f>U11</f>
        <v>0</v>
      </c>
      <c r="AA10" s="219">
        <f>W12</f>
        <v>0</v>
      </c>
      <c r="AB10" s="220" t="s">
        <v>10</v>
      </c>
      <c r="AC10" s="221">
        <f>U12</f>
        <v>0</v>
      </c>
      <c r="AD10" s="219">
        <f>W13</f>
        <v>0</v>
      </c>
      <c r="AE10" s="220" t="s">
        <v>10</v>
      </c>
      <c r="AF10" s="221">
        <f>U13</f>
        <v>0</v>
      </c>
      <c r="AG10" s="222">
        <f>W14</f>
        <v>0</v>
      </c>
      <c r="AH10" s="223" t="s">
        <v>10</v>
      </c>
      <c r="AI10" s="224">
        <f>U14</f>
        <v>0</v>
      </c>
      <c r="AJ10" s="222">
        <f>W15</f>
        <v>0</v>
      </c>
      <c r="AK10" s="223" t="s">
        <v>10</v>
      </c>
      <c r="AL10" s="225">
        <f>U15</f>
        <v>0</v>
      </c>
      <c r="AM10" s="222">
        <f>W16</f>
        <v>0</v>
      </c>
      <c r="AN10" s="223" t="s">
        <v>10</v>
      </c>
      <c r="AO10" s="225">
        <f>U16</f>
        <v>0</v>
      </c>
      <c r="AP10" s="222">
        <f>W17</f>
        <v>0</v>
      </c>
      <c r="AQ10" s="223" t="s">
        <v>10</v>
      </c>
      <c r="AR10" s="224">
        <f>U17</f>
        <v>0</v>
      </c>
      <c r="AS10" s="222">
        <f>W18</f>
        <v>0</v>
      </c>
      <c r="AT10" s="223" t="s">
        <v>10</v>
      </c>
      <c r="AU10" s="225">
        <f>U18</f>
        <v>0</v>
      </c>
      <c r="AV10" s="226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0</v>
      </c>
      <c r="AW10" s="227">
        <f>SUM(C10,F10,I10,L10,O10,R10,X10,AA10,AD10,AG10,AJ10,AM10,AP10,AS10)</f>
        <v>0</v>
      </c>
      <c r="AX10" s="228" t="s">
        <v>10</v>
      </c>
      <c r="AY10" s="229">
        <f>SUM(E10,H10,K10,N10,Q10,T10,Z10,AC10,AF10,AI10,AL10,AO10,AR10,AU10)</f>
        <v>0</v>
      </c>
      <c r="AZ10" s="230">
        <f t="shared" si="0"/>
        <v>0</v>
      </c>
      <c r="BA10" s="231">
        <f>IF(poznámky!AA1=7,poznámky!A19)+IF(poznámky!AA2=7,poznámky!A20)+IF(poznámky!AA3=7,poznámky!A21)+IF(poznámky!AA4=7,poznámky!A22)+IF(poznámky!AA5=7,poznámky!A23)+IF(poznámky!AA6=7,poznámky!A24)+IF(poznámky!AA7=7,poznámky!A25)+IF(poznámky!AA8=7,poznámky!A26)+IF(poznámky!AA9=7,poznámky!A27)+IF(poznámky!AA10=7,poznámky!A28)+IF(poznámky!AA11=7,poznámky!A29)+IF(poznámky!AA12=7,poznámky!A30)+IF(poznámky!AA13=7,poznámky!A31)+IF(poznámky!AA14=7,poznámky!A32)+IF(poznámky!AA15=7,poznámky!A33)</f>
        <v>7</v>
      </c>
      <c r="BB10" s="232" t="s">
        <v>11</v>
      </c>
      <c r="BC10" s="233" t="str">
        <f t="shared" si="1"/>
        <v>Jirka J.</v>
      </c>
      <c r="BD10" s="245">
        <f>AV10+poznámky!U7</f>
        <v>20</v>
      </c>
      <c r="BE10" s="235">
        <f>AW10+poznámky!V7</f>
        <v>248</v>
      </c>
      <c r="BF10" s="236" t="s">
        <v>10</v>
      </c>
      <c r="BG10" s="237">
        <f>AY10+poznámky!X7</f>
        <v>110</v>
      </c>
      <c r="BH10" s="238">
        <f t="shared" si="2"/>
        <v>138</v>
      </c>
      <c r="BI10" s="239">
        <f>IF(poznámky!AI1=7,poznámky!A19)+IF(poznámky!AI2=7,poznámky!A20)+IF(poznámky!AI3=7,poznámky!A21)+IF(poznámky!AI4=7,poznámky!A22)+IF(poznámky!AI5=7,poznámky!A23)+IF(poznámky!AI6=7,poznámky!A24)+IF(poznámky!AI7=7,poznámky!A25)+IF(poznámky!AI8=7,poznámky!A26)+IF(poznámky!AI9=7,poznámky!A27)+IF(poznámky!AI10=7,poznámky!A28)+IF(poznámky!AI11=7,poznámky!A29)+IF(poznámky!AI12=7,poznámky!A30)+IF(poznámky!AI13=7,poznámky!A31)+IF(poznámky!AI14=7,poznámky!A32)+IF(poznámky!AI15=7,poznámky!A33)</f>
        <v>7</v>
      </c>
      <c r="BJ10" s="240" t="s">
        <v>11</v>
      </c>
      <c r="BK10" s="241" t="str">
        <f t="shared" si="3"/>
        <v>Jirka J.</v>
      </c>
      <c r="BM10" s="462"/>
      <c r="BN10" s="462"/>
      <c r="BO10" s="462"/>
      <c r="BP10" s="462"/>
      <c r="BQ10" s="462"/>
    </row>
    <row r="11" spans="1:71" ht="21.75" customHeight="1" x14ac:dyDescent="0.2">
      <c r="A11" s="217">
        <v>8</v>
      </c>
      <c r="B11" s="218" t="str">
        <f>poznámky!T8</f>
        <v>Michal F.</v>
      </c>
      <c r="C11" s="242"/>
      <c r="D11" s="243" t="s">
        <v>10</v>
      </c>
      <c r="E11" s="244"/>
      <c r="F11" s="242"/>
      <c r="G11" s="243" t="s">
        <v>10</v>
      </c>
      <c r="H11" s="244"/>
      <c r="I11" s="242"/>
      <c r="J11" s="243" t="s">
        <v>10</v>
      </c>
      <c r="K11" s="244"/>
      <c r="L11" s="242"/>
      <c r="M11" s="243" t="s">
        <v>10</v>
      </c>
      <c r="N11" s="244"/>
      <c r="O11" s="242"/>
      <c r="P11" s="243" t="s">
        <v>10</v>
      </c>
      <c r="Q11" s="244"/>
      <c r="R11" s="242"/>
      <c r="S11" s="243" t="s">
        <v>10</v>
      </c>
      <c r="T11" s="244"/>
      <c r="U11" s="242"/>
      <c r="V11" s="243" t="s">
        <v>10</v>
      </c>
      <c r="W11" s="244"/>
      <c r="X11" s="503" t="s">
        <v>41</v>
      </c>
      <c r="Y11" s="445"/>
      <c r="Z11" s="446"/>
      <c r="AA11" s="219">
        <f>Z12</f>
        <v>0</v>
      </c>
      <c r="AB11" s="220" t="s">
        <v>10</v>
      </c>
      <c r="AC11" s="221">
        <f>X12</f>
        <v>0</v>
      </c>
      <c r="AD11" s="219">
        <f>Z13</f>
        <v>0</v>
      </c>
      <c r="AE11" s="220" t="s">
        <v>10</v>
      </c>
      <c r="AF11" s="221">
        <f>X13</f>
        <v>0</v>
      </c>
      <c r="AG11" s="222">
        <f>Z14</f>
        <v>0</v>
      </c>
      <c r="AH11" s="223" t="s">
        <v>10</v>
      </c>
      <c r="AI11" s="224">
        <f>X14</f>
        <v>0</v>
      </c>
      <c r="AJ11" s="222">
        <f>Z15</f>
        <v>0</v>
      </c>
      <c r="AK11" s="223" t="s">
        <v>10</v>
      </c>
      <c r="AL11" s="225">
        <f>X15</f>
        <v>0</v>
      </c>
      <c r="AM11" s="222">
        <f>Z16</f>
        <v>0</v>
      </c>
      <c r="AN11" s="223" t="s">
        <v>10</v>
      </c>
      <c r="AO11" s="225">
        <f>X16</f>
        <v>0</v>
      </c>
      <c r="AP11" s="222">
        <f>Z17</f>
        <v>0</v>
      </c>
      <c r="AQ11" s="223" t="s">
        <v>10</v>
      </c>
      <c r="AR11" s="224">
        <f>X17</f>
        <v>0</v>
      </c>
      <c r="AS11" s="222">
        <f>Z18</f>
        <v>0</v>
      </c>
      <c r="AT11" s="223" t="s">
        <v>10</v>
      </c>
      <c r="AU11" s="225">
        <f>X18</f>
        <v>0</v>
      </c>
      <c r="AV11" s="226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0</v>
      </c>
      <c r="AW11" s="227">
        <f>SUM(C11,F11,I11,L11,O11,R11,U11,AA11,AD11,AG11,AJ11,AM11,AP11,AS11)</f>
        <v>0</v>
      </c>
      <c r="AX11" s="228" t="s">
        <v>10</v>
      </c>
      <c r="AY11" s="229">
        <f>SUM(E11,H11,K11,N11,Q11,T11,W11,AC11,AF11,AI11,AL11,AO11,AR11,AU11)</f>
        <v>0</v>
      </c>
      <c r="AZ11" s="230">
        <f t="shared" si="0"/>
        <v>0</v>
      </c>
      <c r="BA11" s="231">
        <f>IF(poznámky!AA1=8,poznámky!A19)+IF(poznámky!AA2=8,poznámky!A20)+IF(poznámky!AA3=8,poznámky!A21)+IF(poznámky!AA4=8,poznámky!A22)+IF(poznámky!AA5=8,poznámky!A23)+IF(poznámky!AA6=8,poznámky!A24)+IF(poznámky!AA7=8,poznámky!A25)+IF(poznámky!AA8=8,poznámky!A26)+IF(poznámky!AA9=8,poznámky!A27)+IF(poznámky!AA10=8,poznámky!A28)+IF(poznámky!AA11=8,poznámky!A29)+IF(poznámky!AA12=8,poznámky!A30)+IF(poznámky!AA13=8,poznámky!A31)+IF(poznámky!AA14=8,poznámky!A32)+IF(poznámky!AA15=8,poznámky!A33)</f>
        <v>8</v>
      </c>
      <c r="BB11" s="232" t="s">
        <v>11</v>
      </c>
      <c r="BC11" s="233" t="str">
        <f t="shared" si="1"/>
        <v>Michal F.</v>
      </c>
      <c r="BD11" s="245">
        <f>AV11+poznámky!U8</f>
        <v>16</v>
      </c>
      <c r="BE11" s="235">
        <f>AW11+poznámky!V8</f>
        <v>297</v>
      </c>
      <c r="BF11" s="236" t="s">
        <v>10</v>
      </c>
      <c r="BG11" s="237">
        <f>AY11+poznámky!X8</f>
        <v>399</v>
      </c>
      <c r="BH11" s="238">
        <f t="shared" si="2"/>
        <v>-102</v>
      </c>
      <c r="BI11" s="239">
        <f>IF(poznámky!AI1=8,poznámky!A19)+IF(poznámky!AI2=8,poznámky!A20)+IF(poznámky!AI3=8,poznámky!A21)+IF(poznámky!AI4=8,poznámky!A22)+IF(poznámky!AI5=8,poznámky!A23)+IF(poznámky!AI6=8,poznámky!A24)+IF(poznámky!AI7=8,poznámky!A25)+IF(poznámky!AI8=8,poznámky!A26)+IF(poznámky!AI9=8,poznámky!A27)+IF(poznámky!AI10=8,poznámky!A28)+IF(poznámky!AI11=8,poznámky!A29)+IF(poznámky!AI12=8,poznámky!A30)+IF(poznámky!AI13=8,poznámky!A31)+IF(poznámky!AI14=8,poznámky!A32)+IF(poznámky!AI15=8,poznámky!A33)</f>
        <v>8</v>
      </c>
      <c r="BJ11" s="240" t="s">
        <v>11</v>
      </c>
      <c r="BK11" s="241" t="str">
        <f t="shared" si="3"/>
        <v>Michal F.</v>
      </c>
    </row>
    <row r="12" spans="1:71" ht="21.75" customHeight="1" x14ac:dyDescent="0.2">
      <c r="A12" s="217">
        <v>9</v>
      </c>
      <c r="B12" s="218" t="str">
        <f>poznámky!T9</f>
        <v>Adrian D.</v>
      </c>
      <c r="C12" s="242"/>
      <c r="D12" s="243" t="s">
        <v>10</v>
      </c>
      <c r="E12" s="244"/>
      <c r="F12" s="242"/>
      <c r="G12" s="243" t="s">
        <v>10</v>
      </c>
      <c r="H12" s="244"/>
      <c r="I12" s="242"/>
      <c r="J12" s="243" t="s">
        <v>10</v>
      </c>
      <c r="K12" s="244"/>
      <c r="L12" s="242"/>
      <c r="M12" s="243" t="s">
        <v>10</v>
      </c>
      <c r="N12" s="244"/>
      <c r="O12" s="242"/>
      <c r="P12" s="243" t="s">
        <v>10</v>
      </c>
      <c r="Q12" s="244"/>
      <c r="R12" s="242"/>
      <c r="S12" s="243" t="s">
        <v>10</v>
      </c>
      <c r="T12" s="244"/>
      <c r="U12" s="242"/>
      <c r="V12" s="243" t="s">
        <v>10</v>
      </c>
      <c r="W12" s="244"/>
      <c r="X12" s="242"/>
      <c r="Y12" s="243" t="s">
        <v>10</v>
      </c>
      <c r="Z12" s="244"/>
      <c r="AA12" s="503" t="s">
        <v>42</v>
      </c>
      <c r="AB12" s="445"/>
      <c r="AC12" s="446"/>
      <c r="AD12" s="219">
        <f>AC13</f>
        <v>0</v>
      </c>
      <c r="AE12" s="220" t="s">
        <v>10</v>
      </c>
      <c r="AF12" s="221">
        <f>AA13</f>
        <v>0</v>
      </c>
      <c r="AG12" s="222">
        <f>AC14</f>
        <v>0</v>
      </c>
      <c r="AH12" s="223" t="s">
        <v>10</v>
      </c>
      <c r="AI12" s="224">
        <f>AA14</f>
        <v>0</v>
      </c>
      <c r="AJ12" s="222">
        <f>AC15</f>
        <v>0</v>
      </c>
      <c r="AK12" s="223" t="s">
        <v>10</v>
      </c>
      <c r="AL12" s="225">
        <f>AA15</f>
        <v>0</v>
      </c>
      <c r="AM12" s="222">
        <f>AC16</f>
        <v>0</v>
      </c>
      <c r="AN12" s="223" t="s">
        <v>10</v>
      </c>
      <c r="AO12" s="225">
        <f>AA16</f>
        <v>0</v>
      </c>
      <c r="AP12" s="222">
        <f>AC17</f>
        <v>0</v>
      </c>
      <c r="AQ12" s="223" t="s">
        <v>10</v>
      </c>
      <c r="AR12" s="224">
        <f>AA17</f>
        <v>0</v>
      </c>
      <c r="AS12" s="222">
        <f>AC18</f>
        <v>0</v>
      </c>
      <c r="AT12" s="223" t="s">
        <v>10</v>
      </c>
      <c r="AU12" s="225">
        <f>AA18</f>
        <v>0</v>
      </c>
      <c r="AV12" s="226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227">
        <f>SUM(C12,F12,I12,L12,O12,R12,U12,X12,AD12,AG12,AJ12,AM12,AP12,AS12)</f>
        <v>0</v>
      </c>
      <c r="AX12" s="228" t="s">
        <v>10</v>
      </c>
      <c r="AY12" s="229">
        <f>SUM(E12,H12,K12,N12,Q12,T12,W12,Z12,AF12,AI12,AL12,AO12,AR12,AU12)</f>
        <v>0</v>
      </c>
      <c r="AZ12" s="230">
        <f t="shared" si="0"/>
        <v>0</v>
      </c>
      <c r="BA12" s="231">
        <f>IF(poznámky!AA1=9,poznámky!A19)+IF(poznámky!AA2=9,poznámky!A20)+IF(poznámky!AA3=9,poznámky!A21)+IF(poznámky!AA4=9,poznámky!A22)+IF(poznámky!AA5=9,poznámky!A23)+IF(poznámky!AA6=9,poznámky!A24)+IF(poznámky!AA7=9,poznámky!A25)+IF(poznámky!AA8=9,poznámky!A26)+IF(poznámky!AA9=9,poznámky!A27)+IF(poznámky!AA10=9,poznámky!A28)+IF(poznámky!AA11=9,poznámky!A29)+IF(poznámky!AA12=9,poznámky!A30)+IF(poznámky!AA13=9,poznámky!A31)+IF(poznámky!AA14=9,poznámky!A32)+IF(poznámky!AA15=9,poznámky!A33)</f>
        <v>9</v>
      </c>
      <c r="BB12" s="232" t="s">
        <v>11</v>
      </c>
      <c r="BC12" s="233" t="str">
        <f t="shared" si="1"/>
        <v>Adrian D.</v>
      </c>
      <c r="BD12" s="245">
        <f>AV12+poznámky!U9</f>
        <v>14</v>
      </c>
      <c r="BE12" s="235">
        <f>AW12+poznámky!V9</f>
        <v>206</v>
      </c>
      <c r="BF12" s="236" t="s">
        <v>10</v>
      </c>
      <c r="BG12" s="237">
        <f>AY12+poznámky!X9</f>
        <v>398</v>
      </c>
      <c r="BH12" s="238">
        <f t="shared" si="2"/>
        <v>-192</v>
      </c>
      <c r="BI12" s="239">
        <f>IF(poznámky!AI1=9,poznámky!A19)+IF(poznámky!AI2=9,poznámky!A20)+IF(poznámky!AI3=9,poznámky!A21)+IF(poznámky!AI4=9,poznámky!A22)+IF(poznámky!AI5=9,poznámky!A23)+IF(poznámky!AI6=9,poznámky!A24)+IF(poznámky!AI7=9,poznámky!A25)+IF(poznámky!AI8=9,poznámky!A26)+IF(poznámky!AI9=9,poznámky!A27)+IF(poznámky!AI10=9,poznámky!A28)+IF(poznámky!AI11=9,poznámky!A29)+IF(poznámky!AI12=9,poznámky!A30)+IF(poznámky!AI13=9,poznámky!A31)+IF(poznámky!AI14=9,poznámky!A32)+IF(poznámky!AI15=9,poznámky!A33)</f>
        <v>9</v>
      </c>
      <c r="BJ12" s="240" t="s">
        <v>11</v>
      </c>
      <c r="BK12" s="241" t="str">
        <f t="shared" si="3"/>
        <v>Adrian D.</v>
      </c>
    </row>
    <row r="13" spans="1:71" ht="21.75" customHeight="1" x14ac:dyDescent="0.2">
      <c r="A13" s="217">
        <v>10</v>
      </c>
      <c r="B13" s="218" t="str">
        <f>poznámky!T10</f>
        <v>Zdeňka Ch.</v>
      </c>
      <c r="C13" s="242"/>
      <c r="D13" s="243" t="s">
        <v>10</v>
      </c>
      <c r="E13" s="244"/>
      <c r="F13" s="242"/>
      <c r="G13" s="243" t="s">
        <v>10</v>
      </c>
      <c r="H13" s="244"/>
      <c r="I13" s="242"/>
      <c r="J13" s="243" t="s">
        <v>10</v>
      </c>
      <c r="K13" s="244"/>
      <c r="L13" s="242"/>
      <c r="M13" s="243" t="s">
        <v>10</v>
      </c>
      <c r="N13" s="244"/>
      <c r="O13" s="242"/>
      <c r="P13" s="243" t="s">
        <v>10</v>
      </c>
      <c r="Q13" s="244"/>
      <c r="R13" s="242"/>
      <c r="S13" s="243" t="s">
        <v>10</v>
      </c>
      <c r="T13" s="244"/>
      <c r="U13" s="242"/>
      <c r="V13" s="243" t="s">
        <v>10</v>
      </c>
      <c r="W13" s="244"/>
      <c r="X13" s="242"/>
      <c r="Y13" s="243" t="s">
        <v>10</v>
      </c>
      <c r="Z13" s="244"/>
      <c r="AA13" s="242"/>
      <c r="AB13" s="243" t="s">
        <v>10</v>
      </c>
      <c r="AC13" s="244"/>
      <c r="AD13" s="503" t="s">
        <v>35</v>
      </c>
      <c r="AE13" s="445"/>
      <c r="AF13" s="446"/>
      <c r="AG13" s="222">
        <f>AF14</f>
        <v>0</v>
      </c>
      <c r="AH13" s="223" t="s">
        <v>10</v>
      </c>
      <c r="AI13" s="224">
        <f>AD14</f>
        <v>0</v>
      </c>
      <c r="AJ13" s="222">
        <f>AF15</f>
        <v>0</v>
      </c>
      <c r="AK13" s="223" t="s">
        <v>10</v>
      </c>
      <c r="AL13" s="225">
        <f>AD15</f>
        <v>0</v>
      </c>
      <c r="AM13" s="222">
        <f>AF16</f>
        <v>0</v>
      </c>
      <c r="AN13" s="223" t="s">
        <v>10</v>
      </c>
      <c r="AO13" s="225">
        <f>AD16</f>
        <v>0</v>
      </c>
      <c r="AP13" s="222">
        <f>AF17</f>
        <v>0</v>
      </c>
      <c r="AQ13" s="223" t="s">
        <v>10</v>
      </c>
      <c r="AR13" s="224">
        <f>AD17</f>
        <v>0</v>
      </c>
      <c r="AS13" s="222">
        <f>AF18</f>
        <v>0</v>
      </c>
      <c r="AT13" s="223" t="s">
        <v>10</v>
      </c>
      <c r="AU13" s="225">
        <f>AD18</f>
        <v>0</v>
      </c>
      <c r="AV13" s="226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227">
        <f>SUM(C13,F13,I13,L13,O13,R13,U13,X13,AA13,AG13,AJ13,AM13,AP13,AS13)</f>
        <v>0</v>
      </c>
      <c r="AX13" s="228" t="s">
        <v>10</v>
      </c>
      <c r="AY13" s="229">
        <f>SUM(E13,H13,K13,N13,Q13,T13,W13,Z13,AC13,AI13,AL13,AO13,AR13,AU13)</f>
        <v>0</v>
      </c>
      <c r="AZ13" s="230">
        <f t="shared" si="0"/>
        <v>0</v>
      </c>
      <c r="BA13" s="231">
        <f>IF(poznámky!AA1=10,poznámky!A19)+IF(poznámky!AA2=10,poznámky!A20)+IF(poznámky!AA3=10,poznámky!A21)+IF(poznámky!AA4=10,poznámky!A22)+IF(poznámky!AA5=10,poznámky!A23)+IF(poznámky!AA6=10,poznámky!A24)+IF(poznámky!AA7=10,poznámky!A25)+IF(poznámky!AA8=10,poznámky!A26)+IF(poznámky!AA9=10,poznámky!A27)+IF(poznámky!AA10=10,poznámky!A28)+IF(poznámky!AA11=10,poznámky!A29)+IF(poznámky!AA12=10,poznámky!A30)+IF(poznámky!AA13=10,poznámky!A31)+IF(poznámky!AA14=10,poznámky!A32)+IF(poznámky!AA15=10,poznámky!A33)</f>
        <v>10</v>
      </c>
      <c r="BB13" s="232" t="s">
        <v>11</v>
      </c>
      <c r="BC13" s="233" t="str">
        <f t="shared" si="1"/>
        <v>Zdeňka Ch.</v>
      </c>
      <c r="BD13" s="245">
        <f>AV13+poznámky!U10</f>
        <v>7</v>
      </c>
      <c r="BE13" s="235">
        <f>AW13+poznámky!V10</f>
        <v>116</v>
      </c>
      <c r="BF13" s="236" t="s">
        <v>10</v>
      </c>
      <c r="BG13" s="237">
        <f>AY13+poznámky!X10</f>
        <v>255</v>
      </c>
      <c r="BH13" s="238">
        <f t="shared" si="2"/>
        <v>-139</v>
      </c>
      <c r="BI13" s="239">
        <f>IF(poznámky!AI1=10,poznámky!A19)+IF(poznámky!AI2=10,poznámky!A20)+IF(poznámky!AI3=10,poznámky!A21)+IF(poznámky!AI4=10,poznámky!A22)+IF(poznámky!AI5=10,poznámky!A23)+IF(poznámky!AI6=10,poznámky!A24)+IF(poznámky!AI7=10,poznámky!A25)+IF(poznámky!AI8=10,poznámky!A26)+IF(poznámky!AI9=10,poznámky!A27)+IF(poznámky!AI10=10,poznámky!A28)+IF(poznámky!AI11=10,poznámky!A29)+IF(poznámky!AI12=10,poznámky!A30)+IF(poznámky!AI13=10,poznámky!A31)+IF(poznámky!AI14=10,poznámky!A32)+IF(poznámky!AI15=10,poznámky!A33)</f>
        <v>10</v>
      </c>
      <c r="BJ13" s="240" t="s">
        <v>11</v>
      </c>
      <c r="BK13" s="241" t="str">
        <f t="shared" si="3"/>
        <v>Zdeňka Ch.</v>
      </c>
    </row>
    <row r="14" spans="1:71" ht="21.75" customHeight="1" x14ac:dyDescent="0.2">
      <c r="A14" s="217">
        <v>11</v>
      </c>
      <c r="B14" s="246" t="str">
        <f>poznámky!T11</f>
        <v>Václav M.</v>
      </c>
      <c r="C14" s="222"/>
      <c r="D14" s="223" t="s">
        <v>10</v>
      </c>
      <c r="E14" s="224"/>
      <c r="F14" s="222"/>
      <c r="G14" s="223" t="s">
        <v>10</v>
      </c>
      <c r="H14" s="224"/>
      <c r="I14" s="222"/>
      <c r="J14" s="223" t="s">
        <v>10</v>
      </c>
      <c r="K14" s="224"/>
      <c r="L14" s="222"/>
      <c r="M14" s="223" t="s">
        <v>10</v>
      </c>
      <c r="N14" s="224"/>
      <c r="O14" s="222"/>
      <c r="P14" s="223" t="s">
        <v>10</v>
      </c>
      <c r="Q14" s="224"/>
      <c r="R14" s="222"/>
      <c r="S14" s="223" t="s">
        <v>10</v>
      </c>
      <c r="T14" s="224"/>
      <c r="U14" s="222"/>
      <c r="V14" s="223" t="s">
        <v>10</v>
      </c>
      <c r="W14" s="224"/>
      <c r="X14" s="222"/>
      <c r="Y14" s="223" t="s">
        <v>10</v>
      </c>
      <c r="Z14" s="224"/>
      <c r="AA14" s="222"/>
      <c r="AB14" s="223" t="s">
        <v>10</v>
      </c>
      <c r="AC14" s="224"/>
      <c r="AD14" s="222"/>
      <c r="AE14" s="223" t="s">
        <v>10</v>
      </c>
      <c r="AF14" s="224"/>
      <c r="AG14" s="503" t="s">
        <v>43</v>
      </c>
      <c r="AH14" s="445"/>
      <c r="AI14" s="446"/>
      <c r="AJ14" s="222">
        <f>AI15</f>
        <v>0</v>
      </c>
      <c r="AK14" s="223" t="s">
        <v>10</v>
      </c>
      <c r="AL14" s="225">
        <f>AG15</f>
        <v>0</v>
      </c>
      <c r="AM14" s="222">
        <f>AI16</f>
        <v>0</v>
      </c>
      <c r="AN14" s="223" t="s">
        <v>10</v>
      </c>
      <c r="AO14" s="225">
        <f>AG16</f>
        <v>0</v>
      </c>
      <c r="AP14" s="222">
        <f>AI17</f>
        <v>0</v>
      </c>
      <c r="AQ14" s="223" t="s">
        <v>10</v>
      </c>
      <c r="AR14" s="224">
        <f>AG17</f>
        <v>0</v>
      </c>
      <c r="AS14" s="222">
        <f>AI18</f>
        <v>0</v>
      </c>
      <c r="AT14" s="223" t="s">
        <v>10</v>
      </c>
      <c r="AU14" s="225">
        <f>AG18</f>
        <v>0</v>
      </c>
      <c r="AV14" s="247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248">
        <f>SUM(C14,F14,I14,L14,O14,R14,U14,X14,AA14,AD14,AJ14,AM14,AP14,AS14)</f>
        <v>0</v>
      </c>
      <c r="AX14" s="249" t="s">
        <v>10</v>
      </c>
      <c r="AY14" s="250">
        <f>SUM(E14,H14,K14,N14,Q14,T14,W14,Z14,AC14,AF14,AL14,AO14,AR14,AU14)</f>
        <v>0</v>
      </c>
      <c r="AZ14" s="251">
        <f t="shared" si="0"/>
        <v>0</v>
      </c>
      <c r="BA14" s="252">
        <f>IF(poznámky!AA1=11,poznámky!A19)+IF(poznámky!AA2=11,poznámky!A20)+IF(poznámky!AA3=11,poznámky!A21)+IF(poznámky!AA4=11,poznámky!A22)+IF(poznámky!AA5=11,poznámky!A23)+IF(poznámky!AA6=11,poznámky!A24)+IF(poznámky!AA7=11,poznámky!A25)+IF(poznámky!AA8=11,poznámky!A26)+IF(poznámky!AA9=11,poznámky!A27)+IF(poznámky!AA10=11,poznámky!A28)+IF(poznámky!AA11=11,poznámky!A29)+IF(poznámky!AA12=11,poznámky!A30)+IF(poznámky!AA13=11,poznámky!A31)+IF(poznámky!AA14=11,poznámky!A32)+IF(poznámky!AA15=11,poznámky!A33)</f>
        <v>11</v>
      </c>
      <c r="BB14" s="253" t="s">
        <v>11</v>
      </c>
      <c r="BC14" s="254" t="str">
        <f t="shared" si="1"/>
        <v>Václav M.</v>
      </c>
      <c r="BD14" s="255">
        <f>AV14+poznámky!U11</f>
        <v>6</v>
      </c>
      <c r="BE14" s="256">
        <f>AW14+poznámky!V11</f>
        <v>135</v>
      </c>
      <c r="BF14" s="257" t="s">
        <v>10</v>
      </c>
      <c r="BG14" s="258">
        <f>AY14+poznámky!X11</f>
        <v>496</v>
      </c>
      <c r="BH14" s="259">
        <f t="shared" si="2"/>
        <v>-361</v>
      </c>
      <c r="BI14" s="260">
        <f>IF(poznámky!AI1=11,poznámky!A19)+IF(poznámky!AI2=11,poznámky!A20)+IF(poznámky!AI3=11,poznámky!A21)+IF(poznámky!AI4=11,poznámky!A22)+IF(poznámky!AI5=11,poznámky!A23)+IF(poznámky!AI6=11,poznámky!A24)+IF(poznámky!AI7=11,poznámky!A25)+IF(poznámky!AI8=11,poznámky!A26)+IF(poznámky!AI9=11,poznámky!A27)+IF(poznámky!AI10=11,poznámky!A28)+IF(poznámky!AI11=11,poznámky!A29)+IF(poznámky!AI12=11,poznámky!A30)+IF(poznámky!AI13=11,poznámky!A31)+IF(poznámky!AI14=11,poznámky!A32)+IF(poznámky!AI15=11,poznámky!A33)</f>
        <v>11</v>
      </c>
      <c r="BJ14" s="261" t="s">
        <v>11</v>
      </c>
      <c r="BK14" s="262" t="str">
        <f t="shared" si="3"/>
        <v>Václav M.</v>
      </c>
    </row>
    <row r="15" spans="1:71" ht="21.75" customHeight="1" x14ac:dyDescent="0.2">
      <c r="A15" s="217">
        <v>12</v>
      </c>
      <c r="B15" s="246" t="str">
        <f>poznámky!T12</f>
        <v>Lenka P.</v>
      </c>
      <c r="C15" s="222"/>
      <c r="D15" s="223" t="s">
        <v>10</v>
      </c>
      <c r="E15" s="224"/>
      <c r="F15" s="222"/>
      <c r="G15" s="223" t="s">
        <v>10</v>
      </c>
      <c r="H15" s="224"/>
      <c r="I15" s="222"/>
      <c r="J15" s="223" t="s">
        <v>10</v>
      </c>
      <c r="K15" s="224"/>
      <c r="L15" s="222"/>
      <c r="M15" s="223" t="s">
        <v>10</v>
      </c>
      <c r="N15" s="224"/>
      <c r="O15" s="222"/>
      <c r="P15" s="223" t="s">
        <v>10</v>
      </c>
      <c r="Q15" s="224"/>
      <c r="R15" s="222"/>
      <c r="S15" s="223" t="s">
        <v>10</v>
      </c>
      <c r="T15" s="224"/>
      <c r="U15" s="222"/>
      <c r="V15" s="223" t="s">
        <v>10</v>
      </c>
      <c r="W15" s="224"/>
      <c r="X15" s="222"/>
      <c r="Y15" s="223" t="s">
        <v>10</v>
      </c>
      <c r="Z15" s="224"/>
      <c r="AA15" s="222"/>
      <c r="AB15" s="223" t="s">
        <v>10</v>
      </c>
      <c r="AC15" s="224"/>
      <c r="AD15" s="222"/>
      <c r="AE15" s="223" t="s">
        <v>10</v>
      </c>
      <c r="AF15" s="224"/>
      <c r="AG15" s="222"/>
      <c r="AH15" s="223" t="s">
        <v>10</v>
      </c>
      <c r="AI15" s="224"/>
      <c r="AJ15" s="503">
        <v>2</v>
      </c>
      <c r="AK15" s="445"/>
      <c r="AL15" s="449"/>
      <c r="AM15" s="222">
        <f>AL16</f>
        <v>0</v>
      </c>
      <c r="AN15" s="223" t="s">
        <v>10</v>
      </c>
      <c r="AO15" s="224">
        <f>AJ16</f>
        <v>0</v>
      </c>
      <c r="AP15" s="222">
        <f>AL17</f>
        <v>0</v>
      </c>
      <c r="AQ15" s="223" t="s">
        <v>10</v>
      </c>
      <c r="AR15" s="224">
        <f>AJ17</f>
        <v>0</v>
      </c>
      <c r="AS15" s="222">
        <f>AL18</f>
        <v>0</v>
      </c>
      <c r="AT15" s="223" t="s">
        <v>10</v>
      </c>
      <c r="AU15" s="263">
        <f>AJ18</f>
        <v>0</v>
      </c>
      <c r="AV15" s="247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248">
        <f>SUM(C15,F15,I15,L15,O15,R15,U15,X15,AA15,AD15,AG15,AM15,AP15,AS15)</f>
        <v>0</v>
      </c>
      <c r="AX15" s="249" t="s">
        <v>10</v>
      </c>
      <c r="AY15" s="250">
        <f>SUM(E15,H15,K15,N15,Q15,T15,W15,Z15,AC15,AF15,AI15,AO15,AR15,AU15)</f>
        <v>0</v>
      </c>
      <c r="AZ15" s="251">
        <f t="shared" si="0"/>
        <v>0</v>
      </c>
      <c r="BA15" s="252">
        <f>IF(poznámky!AA1=12,poznámky!A19)+IF(poznámky!AA2=12,poznámky!A20)+IF(poznámky!AA3=12,poznámky!A21)+IF(poznámky!AA4=12,poznámky!A22)+IF(poznámky!AA5=12,poznámky!A23)+IF(poznámky!AA6=12,poznámky!A24)+IF(poznámky!AA7=12,poznámky!A25)+IF(poznámky!AA8=12,poznámky!A26)+IF(poznámky!AA9=12,poznámky!A27)+IF(poznámky!AA10=12,poznámky!A28)+IF(poznámky!AA11=12,poznámky!A29)+IF(poznámky!AA12=12,poznámky!A30)+IF(poznámky!AA13=12,poznámky!A31)+IF(poznámky!AA14=12,poznámky!A32)+IF(poznámky!AA15=12,poznámky!A33)</f>
        <v>12</v>
      </c>
      <c r="BB15" s="253" t="s">
        <v>11</v>
      </c>
      <c r="BC15" s="254" t="str">
        <f t="shared" si="1"/>
        <v>Lenka P.</v>
      </c>
      <c r="BD15" s="255">
        <f>AV15+poznámky!U12</f>
        <v>5</v>
      </c>
      <c r="BE15" s="256">
        <f>AW15+poznámky!V12</f>
        <v>117</v>
      </c>
      <c r="BF15" s="257" t="s">
        <v>10</v>
      </c>
      <c r="BG15" s="258">
        <f>AY15+poznámky!X12</f>
        <v>491</v>
      </c>
      <c r="BH15" s="259">
        <f t="shared" si="2"/>
        <v>-374</v>
      </c>
      <c r="BI15" s="260">
        <f>IF(poznámky!AI1=12,poznámky!A19)+IF(poznámky!AI2=12,poznámky!A20)+IF(poznámky!AI3=12,poznámky!A21)+IF(poznámky!AI4=12,poznámky!A22)+IF(poznámky!AI5=12,poznámky!A23)+IF(poznámky!AI6=12,poznámky!A24)+IF(poznámky!AI7=12,poznámky!A25)+IF(poznámky!AI8=12,poznámky!A26)+IF(poznámky!AI9=12,poznámky!A27)+IF(poznámky!AI10=12,poznámky!A28)+IF(poznámky!AI11=12,poznámky!A29)+IF(poznámky!AI12=12,poznámky!A30)+IF(poznámky!AI13=12,poznámky!A31)+IF(poznámky!AI14=12,poznámky!A32)+IF(poznámky!AI15=12,poznámky!A33)</f>
        <v>12</v>
      </c>
      <c r="BJ15" s="261" t="s">
        <v>11</v>
      </c>
      <c r="BK15" s="262" t="str">
        <f t="shared" si="3"/>
        <v>Lenka P.</v>
      </c>
    </row>
    <row r="16" spans="1:71" ht="21.75" customHeight="1" x14ac:dyDescent="0.2">
      <c r="A16" s="217">
        <v>13</v>
      </c>
      <c r="B16" s="246" t="str">
        <f>poznámky!T13</f>
        <v>Šéfík S.</v>
      </c>
      <c r="C16" s="222"/>
      <c r="D16" s="223" t="s">
        <v>10</v>
      </c>
      <c r="E16" s="224"/>
      <c r="F16" s="222"/>
      <c r="G16" s="223" t="s">
        <v>10</v>
      </c>
      <c r="H16" s="224"/>
      <c r="I16" s="222"/>
      <c r="J16" s="223" t="s">
        <v>10</v>
      </c>
      <c r="K16" s="224"/>
      <c r="L16" s="222"/>
      <c r="M16" s="223" t="s">
        <v>10</v>
      </c>
      <c r="N16" s="224"/>
      <c r="O16" s="222"/>
      <c r="P16" s="223" t="s">
        <v>10</v>
      </c>
      <c r="Q16" s="224"/>
      <c r="R16" s="222"/>
      <c r="S16" s="223" t="s">
        <v>10</v>
      </c>
      <c r="T16" s="224"/>
      <c r="U16" s="222"/>
      <c r="V16" s="223" t="s">
        <v>10</v>
      </c>
      <c r="W16" s="224"/>
      <c r="X16" s="222"/>
      <c r="Y16" s="223" t="s">
        <v>10</v>
      </c>
      <c r="Z16" s="224"/>
      <c r="AA16" s="222"/>
      <c r="AB16" s="223" t="s">
        <v>10</v>
      </c>
      <c r="AC16" s="224"/>
      <c r="AD16" s="222"/>
      <c r="AE16" s="223" t="s">
        <v>10</v>
      </c>
      <c r="AF16" s="224"/>
      <c r="AG16" s="222"/>
      <c r="AH16" s="223" t="s">
        <v>10</v>
      </c>
      <c r="AI16" s="224"/>
      <c r="AJ16" s="222"/>
      <c r="AK16" s="223" t="s">
        <v>10</v>
      </c>
      <c r="AL16" s="225"/>
      <c r="AM16" s="503">
        <v>0</v>
      </c>
      <c r="AN16" s="445"/>
      <c r="AO16" s="449"/>
      <c r="AP16" s="222">
        <f>AO17</f>
        <v>0</v>
      </c>
      <c r="AQ16" s="223" t="s">
        <v>10</v>
      </c>
      <c r="AR16" s="224">
        <f>AM17</f>
        <v>0</v>
      </c>
      <c r="AS16" s="222">
        <f>AO18</f>
        <v>0</v>
      </c>
      <c r="AT16" s="223" t="s">
        <v>10</v>
      </c>
      <c r="AU16" s="225">
        <f>AM18</f>
        <v>0</v>
      </c>
      <c r="AV16" s="247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248">
        <f>SUM(C16,F16,I16,L16,O16,R16,U16,X16,AA16,AD16,AG16,AJ16,AP16,AS16)</f>
        <v>0</v>
      </c>
      <c r="AX16" s="264" t="s">
        <v>10</v>
      </c>
      <c r="AY16" s="250">
        <f>SUM(E16,H16,K16,N16,Q16,T16,W16,Z16,AC16,AF16,AI16,AL16,AR16,AU16)</f>
        <v>0</v>
      </c>
      <c r="AZ16" s="251">
        <f t="shared" si="0"/>
        <v>0</v>
      </c>
      <c r="BA16" s="252">
        <f>IF(poznámky!AA1=13,poznámky!A19)+IF(poznámky!AA2=13,poznámky!A20)+IF(poznámky!AA3=13,poznámky!A21)+IF(poznámky!AA4=13,poznámky!A22)+IF(poznámky!AA5=13,poznámky!A23)+IF(poznámky!AA6=13,poznámky!A24)+IF(poznámky!AA7=13,poznámky!A25)+IF(poznámky!AA8=13,poznámky!A26)+IF(poznámky!AA9=13,poznámky!A27)+IF(poznámky!AA10=13,poznámky!A28)+IF(poznámky!AA11=13,poznámky!A29)+IF(poznámky!AA12=13,poznámky!A30)+IF(poznámky!AA13=13,poznámky!A31)+IF(poznámky!AA14=13,poznámky!A32)+IF(poznámky!AA15=13,poznámky!A33)</f>
        <v>13</v>
      </c>
      <c r="BB16" s="253" t="s">
        <v>11</v>
      </c>
      <c r="BC16" s="254" t="str">
        <f t="shared" si="1"/>
        <v>Šéfík S.</v>
      </c>
      <c r="BD16" s="255">
        <f>AV16+poznámky!U13</f>
        <v>5</v>
      </c>
      <c r="BE16" s="256">
        <f>AW16+poznámky!V13</f>
        <v>104</v>
      </c>
      <c r="BF16" s="257" t="s">
        <v>10</v>
      </c>
      <c r="BG16" s="258">
        <f>AY16+poznámky!X13</f>
        <v>229</v>
      </c>
      <c r="BH16" s="259">
        <f t="shared" si="2"/>
        <v>-125</v>
      </c>
      <c r="BI16" s="260">
        <f>IF(poznámky!AI1=13,poznámky!A19)+IF(poznámky!AI2=13,poznámky!A20)+IF(poznámky!AI3=13,poznámky!A21)+IF(poznámky!AI4=13,poznámky!A22)+IF(poznámky!AI5=13,poznámky!A23)+IF(poznámky!AI6=13,poznámky!A24)+IF(poznámky!AI7=13,poznámky!A25)+IF(poznámky!AI8=13,poznámky!A26)+IF(poznámky!AI9=13,poznámky!A27)+IF(poznámky!AI10=13,poznámky!A28)+IF(poznámky!AI11=13,poznámky!A29)+IF(poznámky!AI12=13,poznámky!A30)+IF(poznámky!AI13=13,poznámky!A31)+IF(poznámky!AI14=13,poznámky!A32)+IF(poznámky!AI15=13,poznámky!A33)</f>
        <v>13</v>
      </c>
      <c r="BJ16" s="261" t="s">
        <v>11</v>
      </c>
      <c r="BK16" s="262" t="str">
        <f t="shared" si="3"/>
        <v>Šéfík S.</v>
      </c>
    </row>
    <row r="17" spans="1:71" ht="21.75" customHeight="1" x14ac:dyDescent="0.2">
      <c r="A17" s="217">
        <v>14</v>
      </c>
      <c r="B17" s="246" t="str">
        <f>poznámky!T14</f>
        <v>Lucka Ch.</v>
      </c>
      <c r="C17" s="222"/>
      <c r="D17" s="223" t="s">
        <v>10</v>
      </c>
      <c r="E17" s="224"/>
      <c r="F17" s="222"/>
      <c r="G17" s="223" t="s">
        <v>10</v>
      </c>
      <c r="H17" s="224"/>
      <c r="I17" s="222"/>
      <c r="J17" s="223" t="s">
        <v>10</v>
      </c>
      <c r="K17" s="224"/>
      <c r="L17" s="222"/>
      <c r="M17" s="223" t="s">
        <v>10</v>
      </c>
      <c r="N17" s="224"/>
      <c r="O17" s="222"/>
      <c r="P17" s="223" t="s">
        <v>10</v>
      </c>
      <c r="Q17" s="224"/>
      <c r="R17" s="222"/>
      <c r="S17" s="223" t="s">
        <v>10</v>
      </c>
      <c r="T17" s="224"/>
      <c r="U17" s="222"/>
      <c r="V17" s="223" t="s">
        <v>10</v>
      </c>
      <c r="W17" s="224"/>
      <c r="X17" s="222"/>
      <c r="Y17" s="223" t="s">
        <v>10</v>
      </c>
      <c r="Z17" s="224"/>
      <c r="AA17" s="222"/>
      <c r="AB17" s="223" t="s">
        <v>10</v>
      </c>
      <c r="AC17" s="224"/>
      <c r="AD17" s="222"/>
      <c r="AE17" s="223" t="s">
        <v>10</v>
      </c>
      <c r="AF17" s="224"/>
      <c r="AG17" s="222"/>
      <c r="AH17" s="223" t="s">
        <v>10</v>
      </c>
      <c r="AI17" s="224"/>
      <c r="AJ17" s="222"/>
      <c r="AK17" s="223" t="s">
        <v>10</v>
      </c>
      <c r="AL17" s="225"/>
      <c r="AM17" s="222"/>
      <c r="AN17" s="223" t="s">
        <v>10</v>
      </c>
      <c r="AO17" s="224"/>
      <c r="AP17" s="503">
        <v>1</v>
      </c>
      <c r="AQ17" s="445"/>
      <c r="AR17" s="449"/>
      <c r="AS17" s="222">
        <f>AR18</f>
        <v>0</v>
      </c>
      <c r="AT17" s="223" t="s">
        <v>10</v>
      </c>
      <c r="AU17" s="225">
        <f>AP18</f>
        <v>0</v>
      </c>
      <c r="AV17" s="247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248">
        <f>SUM(C17,F17,I17,L17,O17,R17,U17,X17,AA17,AD17,AG17,AJ17,AM17,AS17)</f>
        <v>0</v>
      </c>
      <c r="AX17" s="264" t="s">
        <v>10</v>
      </c>
      <c r="AY17" s="250">
        <f>SUM(E17,H17,K17,N17,Q17,T17,W17,Z17,AC17,AF17,AI17,AL17,AO17,AU17)</f>
        <v>0</v>
      </c>
      <c r="AZ17" s="251">
        <f t="shared" si="0"/>
        <v>0</v>
      </c>
      <c r="BA17" s="252">
        <f>IF(poznámky!AA1=14,poznámky!A19)+IF(poznámky!AA2=14,poznámky!A20)+IF(poznámky!AA3=14,poznámky!A21)+IF(poznámky!AA4=14,poznámky!A22)+IF(poznámky!AA5=14,poznámky!A23)+IF(poznámky!AA6=14,poznámky!A24)+IF(poznámky!AA7=14,poznámky!A25)+IF(poznámky!AA8=14,poznámky!A26)+IF(poznámky!AA9=14,poznámky!A27)+IF(poznámky!AA10=14,poznámky!A28)+IF(poznámky!AA11=14,poznámky!A29)+IF(poznámky!AA12=14,poznámky!A30)+IF(poznámky!AA13=14,poznámky!A31)+IF(poznámky!AA14=14,poznámky!A32)+IF(poznámky!AA15=14,poznámky!A33)</f>
        <v>14</v>
      </c>
      <c r="BB17" s="253" t="s">
        <v>11</v>
      </c>
      <c r="BC17" s="254" t="str">
        <f t="shared" si="1"/>
        <v>Lucka Ch.</v>
      </c>
      <c r="BD17" s="255">
        <f>AV17+poznámky!U14</f>
        <v>2</v>
      </c>
      <c r="BE17" s="256">
        <f>AW17+poznámky!V14</f>
        <v>15</v>
      </c>
      <c r="BF17" s="257" t="s">
        <v>10</v>
      </c>
      <c r="BG17" s="258">
        <f>AY17+poznámky!X14</f>
        <v>300</v>
      </c>
      <c r="BH17" s="259">
        <f t="shared" si="2"/>
        <v>-285</v>
      </c>
      <c r="BI17" s="260">
        <f>IF(poznámky!AI1=14,poznámky!A19)+IF(poznámky!AI2=14,poznámky!A20)+IF(poznámky!AI3=14,poznámky!A21)+IF(poznámky!AI4=14,poznámky!A22)+IF(poznámky!AI5=14,poznámky!A23)+IF(poznámky!AI6=14,poznámky!A24)+IF(poznámky!AI7=14,poznámky!A25)+IF(poznámky!AI8=14,poznámky!A26)+IF(poznámky!AI9=14,poznámky!A27)+IF(poznámky!AI10=14,poznámky!A28)+IF(poznámky!AI11=14,poznámky!A29)+IF(poznámky!AI12=14,poznámky!A30)+IF(poznámky!AI13=14,poznámky!A31)+IF(poznámky!AI14=14,poznámky!A32)+IF(poznámky!AI15=14,poznámky!A33)</f>
        <v>14</v>
      </c>
      <c r="BJ17" s="261" t="s">
        <v>11</v>
      </c>
      <c r="BK17" s="262" t="str">
        <f t="shared" si="3"/>
        <v>Lucka Ch.</v>
      </c>
    </row>
    <row r="18" spans="1:71" ht="21.75" customHeight="1" x14ac:dyDescent="0.2">
      <c r="A18" s="265">
        <v>15</v>
      </c>
      <c r="B18" s="246" t="str">
        <f>poznámky!T15</f>
        <v>Ondřej Ch.</v>
      </c>
      <c r="C18" s="205"/>
      <c r="D18" s="266" t="s">
        <v>10</v>
      </c>
      <c r="E18" s="267"/>
      <c r="F18" s="205"/>
      <c r="G18" s="266" t="s">
        <v>10</v>
      </c>
      <c r="H18" s="267"/>
      <c r="I18" s="205"/>
      <c r="J18" s="266" t="s">
        <v>10</v>
      </c>
      <c r="K18" s="267"/>
      <c r="L18" s="205"/>
      <c r="M18" s="266" t="s">
        <v>10</v>
      </c>
      <c r="N18" s="267"/>
      <c r="O18" s="205"/>
      <c r="P18" s="266" t="s">
        <v>10</v>
      </c>
      <c r="Q18" s="267"/>
      <c r="R18" s="205"/>
      <c r="S18" s="266" t="s">
        <v>10</v>
      </c>
      <c r="T18" s="267"/>
      <c r="U18" s="205"/>
      <c r="V18" s="266" t="s">
        <v>10</v>
      </c>
      <c r="W18" s="267"/>
      <c r="X18" s="205"/>
      <c r="Y18" s="266" t="s">
        <v>10</v>
      </c>
      <c r="Z18" s="268"/>
      <c r="AA18" s="205"/>
      <c r="AB18" s="266" t="s">
        <v>10</v>
      </c>
      <c r="AC18" s="267"/>
      <c r="AD18" s="205"/>
      <c r="AE18" s="266" t="s">
        <v>10</v>
      </c>
      <c r="AF18" s="267"/>
      <c r="AG18" s="205"/>
      <c r="AH18" s="266" t="s">
        <v>10</v>
      </c>
      <c r="AI18" s="267"/>
      <c r="AJ18" s="205"/>
      <c r="AK18" s="266" t="s">
        <v>10</v>
      </c>
      <c r="AL18" s="269"/>
      <c r="AM18" s="205"/>
      <c r="AN18" s="266" t="s">
        <v>10</v>
      </c>
      <c r="AO18" s="267"/>
      <c r="AP18" s="205"/>
      <c r="AQ18" s="266" t="s">
        <v>10</v>
      </c>
      <c r="AR18" s="269"/>
      <c r="AS18" s="503">
        <v>0</v>
      </c>
      <c r="AT18" s="445"/>
      <c r="AU18" s="449"/>
      <c r="AV18" s="247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248">
        <f>SUM(C18,F18,I18,L18,O18,R18,U18,X18,AA18,AD18,AG18,AJ18,AM18,AP18)</f>
        <v>0</v>
      </c>
      <c r="AX18" s="270" t="s">
        <v>10</v>
      </c>
      <c r="AY18" s="250">
        <f>SUM(E18,H18,K18,N18,Q18,T18,W18,Z18,AC18,AF18,AI18,AL18,AO18,AR18)</f>
        <v>0</v>
      </c>
      <c r="AZ18" s="271">
        <f t="shared" si="0"/>
        <v>0</v>
      </c>
      <c r="BA18" s="272">
        <f>IF(poznámky!AA1=15,poznámky!A19)+IF(poznámky!AA2=15,poznámky!A20)+IF(poznámky!AA3=15,poznámky!A21)+IF(poznámky!AA4=15,poznámky!A22)+IF(poznámky!AA5=15,poznámky!A23)+IF(poznámky!AA6=15,poznámky!A24)+IF(poznámky!AA7=15,poznámky!A25)+IF(poznámky!AA8=15,poznámky!A26)+IF(poznámky!AA9=15,poznámky!A27)+IF(poznámky!AA10=15,poznámky!A28)+IF(poznámky!AA11=15,poznámky!A29)+IF(poznámky!AA12=15,poznámky!A30)+IF(poznámky!AA13=15,poznámky!A31)+IF(poznámky!AA14=15,poznámky!A32)+IF(poznámky!AA15=15,poznámky!A33)</f>
        <v>15</v>
      </c>
      <c r="BB18" s="253" t="s">
        <v>11</v>
      </c>
      <c r="BC18" s="254" t="str">
        <f t="shared" si="1"/>
        <v>Ondřej Ch.</v>
      </c>
      <c r="BD18" s="273">
        <f>AV18+poznámky!U15</f>
        <v>0</v>
      </c>
      <c r="BE18" s="256">
        <f>AW18+poznámky!V15</f>
        <v>0</v>
      </c>
      <c r="BF18" s="257" t="s">
        <v>10</v>
      </c>
      <c r="BG18" s="258">
        <f>AY18+poznámky!X15</f>
        <v>0</v>
      </c>
      <c r="BH18" s="259">
        <f t="shared" si="2"/>
        <v>0</v>
      </c>
      <c r="BI18" s="274">
        <f>IF(poznámky!AI1=15,poznámky!A19)+IF(poznámky!AI2=15,poznámky!A20)+IF(poznámky!AI3=15,poznámky!A21)+IF(poznámky!AI4=15,poznámky!A22)+IF(poznámky!AI5=15,poznámky!A23)+IF(poznámky!AI6=15,poznámky!A24)+IF(poznámky!AI7=15,poznámky!A25)+IF(poznámky!AI8=15,poznámky!A26)+IF(poznámky!AI9=15,poznámky!A27)+IF(poznámky!AI10=15,poznámky!A28)+IF(poznámky!AI11=15,poznámky!A29)+IF(poznámky!AI12=15,poznámky!A30)+IF(poznámky!AI13=15,poznámky!A31)+IF(poznámky!AI14=15,poznámky!A32)+IF(poznámky!AI15=15,poznámky!A33)</f>
        <v>15</v>
      </c>
      <c r="BJ18" s="261" t="s">
        <v>11</v>
      </c>
      <c r="BK18" s="262" t="str">
        <f t="shared" si="3"/>
        <v>Ondřej Ch.</v>
      </c>
    </row>
    <row r="19" spans="1:71" ht="21.75" customHeight="1" x14ac:dyDescent="0.2">
      <c r="A19" s="504" t="s">
        <v>26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275"/>
      <c r="BE19" s="275"/>
      <c r="BF19" s="275"/>
      <c r="BG19" s="275"/>
      <c r="BH19" s="275"/>
      <c r="BI19" s="275"/>
      <c r="BJ19" s="275"/>
      <c r="BK19" s="275"/>
    </row>
    <row r="20" spans="1:71" ht="21.75" customHeight="1" x14ac:dyDescent="0.3">
      <c r="A20" s="509" t="s">
        <v>44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511" t="s">
        <v>1</v>
      </c>
      <c r="AW20" s="465"/>
      <c r="AX20" s="465"/>
      <c r="AY20" s="465"/>
      <c r="AZ20" s="465"/>
      <c r="BA20" s="465"/>
      <c r="BB20" s="465"/>
      <c r="BC20" s="466"/>
      <c r="BD20" s="508" t="s">
        <v>29</v>
      </c>
      <c r="BE20" s="454"/>
      <c r="BF20" s="454"/>
      <c r="BG20" s="454"/>
      <c r="BH20" s="454"/>
      <c r="BI20" s="454"/>
      <c r="BJ20" s="454"/>
      <c r="BK20" s="454"/>
    </row>
    <row r="21" spans="1:71" ht="21.75" customHeight="1" x14ac:dyDescent="0.2">
      <c r="A21" s="206"/>
      <c r="B21" s="207" t="s">
        <v>32</v>
      </c>
      <c r="C21" s="510">
        <v>1</v>
      </c>
      <c r="D21" s="448"/>
      <c r="E21" s="448"/>
      <c r="F21" s="501">
        <v>2</v>
      </c>
      <c r="G21" s="448"/>
      <c r="H21" s="448"/>
      <c r="I21" s="501">
        <v>3</v>
      </c>
      <c r="J21" s="448"/>
      <c r="K21" s="448"/>
      <c r="L21" s="501">
        <v>4</v>
      </c>
      <c r="M21" s="448"/>
      <c r="N21" s="448"/>
      <c r="O21" s="501">
        <v>5</v>
      </c>
      <c r="P21" s="448"/>
      <c r="Q21" s="448"/>
      <c r="R21" s="501">
        <v>6</v>
      </c>
      <c r="S21" s="448"/>
      <c r="T21" s="448"/>
      <c r="U21" s="501">
        <v>7</v>
      </c>
      <c r="V21" s="448"/>
      <c r="W21" s="448"/>
      <c r="X21" s="501">
        <v>8</v>
      </c>
      <c r="Y21" s="448"/>
      <c r="Z21" s="448"/>
      <c r="AA21" s="501">
        <v>9</v>
      </c>
      <c r="AB21" s="448"/>
      <c r="AC21" s="448"/>
      <c r="AD21" s="501">
        <v>10</v>
      </c>
      <c r="AE21" s="448"/>
      <c r="AF21" s="448"/>
      <c r="AG21" s="501">
        <v>11</v>
      </c>
      <c r="AH21" s="448"/>
      <c r="AI21" s="448"/>
      <c r="AJ21" s="501">
        <v>12</v>
      </c>
      <c r="AK21" s="448"/>
      <c r="AL21" s="452"/>
      <c r="AM21" s="501">
        <v>13</v>
      </c>
      <c r="AN21" s="448"/>
      <c r="AO21" s="452"/>
      <c r="AP21" s="501">
        <v>14</v>
      </c>
      <c r="AQ21" s="448"/>
      <c r="AR21" s="452"/>
      <c r="AS21" s="501">
        <v>15</v>
      </c>
      <c r="AT21" s="448"/>
      <c r="AU21" s="452"/>
      <c r="AV21" s="276">
        <v>16</v>
      </c>
      <c r="AW21" s="499">
        <v>17</v>
      </c>
      <c r="AX21" s="448"/>
      <c r="AY21" s="448"/>
      <c r="AZ21" s="277">
        <v>18</v>
      </c>
      <c r="BA21" s="499">
        <v>19</v>
      </c>
      <c r="BB21" s="448"/>
      <c r="BC21" s="460"/>
      <c r="BD21" s="210">
        <v>20</v>
      </c>
      <c r="BE21" s="497">
        <v>21</v>
      </c>
      <c r="BF21" s="448"/>
      <c r="BG21" s="448"/>
      <c r="BH21" s="210">
        <v>22</v>
      </c>
      <c r="BI21" s="497">
        <v>23</v>
      </c>
      <c r="BJ21" s="448"/>
      <c r="BK21" s="448"/>
      <c r="BM21" s="492" t="s">
        <v>33</v>
      </c>
      <c r="BN21" s="462"/>
      <c r="BO21" s="462"/>
      <c r="BP21" s="462"/>
      <c r="BQ21" s="462"/>
      <c r="BR21" s="462"/>
      <c r="BS21" s="462"/>
    </row>
    <row r="22" spans="1:71" ht="21.75" customHeight="1" x14ac:dyDescent="0.2">
      <c r="A22" s="211"/>
      <c r="B22" s="212" t="s">
        <v>34</v>
      </c>
      <c r="C22" s="505" t="str">
        <f>B23</f>
        <v>Zdeňka Ch.</v>
      </c>
      <c r="D22" s="442"/>
      <c r="E22" s="443"/>
      <c r="F22" s="505" t="str">
        <f>B24</f>
        <v>Václav M.</v>
      </c>
      <c r="G22" s="442"/>
      <c r="H22" s="443"/>
      <c r="I22" s="505" t="str">
        <f>B25</f>
        <v>Lenka P.</v>
      </c>
      <c r="J22" s="442"/>
      <c r="K22" s="443"/>
      <c r="L22" s="505" t="str">
        <f>B26</f>
        <v>Šéfík S.</v>
      </c>
      <c r="M22" s="442"/>
      <c r="N22" s="443"/>
      <c r="O22" s="505" t="str">
        <f>B27</f>
        <v>Lucka Ch.</v>
      </c>
      <c r="P22" s="442"/>
      <c r="Q22" s="443"/>
      <c r="R22" s="505" t="str">
        <f>B28</f>
        <v>Ondřej Ch.</v>
      </c>
      <c r="S22" s="442"/>
      <c r="T22" s="443"/>
      <c r="U22" s="505">
        <f>B29</f>
        <v>0</v>
      </c>
      <c r="V22" s="442"/>
      <c r="W22" s="443"/>
      <c r="X22" s="505">
        <f>B30</f>
        <v>0</v>
      </c>
      <c r="Y22" s="442"/>
      <c r="Z22" s="443"/>
      <c r="AA22" s="505">
        <f>B31</f>
        <v>0</v>
      </c>
      <c r="AB22" s="442"/>
      <c r="AC22" s="443"/>
      <c r="AD22" s="505">
        <f>B32</f>
        <v>0</v>
      </c>
      <c r="AE22" s="442"/>
      <c r="AF22" s="443"/>
      <c r="AG22" s="506">
        <f>B33</f>
        <v>0</v>
      </c>
      <c r="AH22" s="442"/>
      <c r="AI22" s="443"/>
      <c r="AJ22" s="506">
        <f>B34</f>
        <v>0</v>
      </c>
      <c r="AK22" s="442"/>
      <c r="AL22" s="456"/>
      <c r="AM22" s="506">
        <f>B35</f>
        <v>0</v>
      </c>
      <c r="AN22" s="442"/>
      <c r="AO22" s="443"/>
      <c r="AP22" s="506">
        <f>B36</f>
        <v>0</v>
      </c>
      <c r="AQ22" s="442"/>
      <c r="AR22" s="456"/>
      <c r="AS22" s="506">
        <f>B37</f>
        <v>0</v>
      </c>
      <c r="AT22" s="442"/>
      <c r="AU22" s="456"/>
      <c r="AV22" s="278" t="s">
        <v>4</v>
      </c>
      <c r="AW22" s="502" t="s">
        <v>5</v>
      </c>
      <c r="AX22" s="442"/>
      <c r="AY22" s="456"/>
      <c r="AZ22" s="279" t="s">
        <v>6</v>
      </c>
      <c r="BA22" s="500" t="s">
        <v>7</v>
      </c>
      <c r="BB22" s="462"/>
      <c r="BC22" s="463"/>
      <c r="BD22" s="215" t="s">
        <v>4</v>
      </c>
      <c r="BE22" s="498" t="s">
        <v>5</v>
      </c>
      <c r="BF22" s="442"/>
      <c r="BG22" s="442"/>
      <c r="BH22" s="216" t="s">
        <v>6</v>
      </c>
      <c r="BI22" s="498" t="s">
        <v>7</v>
      </c>
      <c r="BJ22" s="442"/>
      <c r="BK22" s="442"/>
      <c r="BM22" s="462"/>
      <c r="BN22" s="462"/>
      <c r="BO22" s="462"/>
      <c r="BP22" s="462"/>
      <c r="BQ22" s="462"/>
      <c r="BR22" s="462"/>
      <c r="BS22" s="462"/>
    </row>
    <row r="23" spans="1:71" ht="21.75" customHeight="1" x14ac:dyDescent="0.2">
      <c r="A23" s="217">
        <v>1</v>
      </c>
      <c r="B23" s="218" t="str">
        <f>poznámky!T10</f>
        <v>Zdeňka Ch.</v>
      </c>
      <c r="C23" s="503" t="s">
        <v>35</v>
      </c>
      <c r="D23" s="445"/>
      <c r="E23" s="446"/>
      <c r="F23" s="219">
        <f>E24</f>
        <v>0</v>
      </c>
      <c r="G23" s="220" t="s">
        <v>10</v>
      </c>
      <c r="H23" s="221">
        <f>C24</f>
        <v>0</v>
      </c>
      <c r="I23" s="219">
        <f>E25</f>
        <v>0</v>
      </c>
      <c r="J23" s="220" t="s">
        <v>10</v>
      </c>
      <c r="K23" s="221">
        <f>C25</f>
        <v>0</v>
      </c>
      <c r="L23" s="219">
        <f>E26</f>
        <v>0</v>
      </c>
      <c r="M23" s="220" t="s">
        <v>10</v>
      </c>
      <c r="N23" s="221">
        <f>C26</f>
        <v>0</v>
      </c>
      <c r="O23" s="219">
        <f>E27</f>
        <v>0</v>
      </c>
      <c r="P23" s="220" t="s">
        <v>10</v>
      </c>
      <c r="Q23" s="221">
        <f>C27</f>
        <v>0</v>
      </c>
      <c r="R23" s="219">
        <f>E28</f>
        <v>0</v>
      </c>
      <c r="S23" s="220" t="s">
        <v>10</v>
      </c>
      <c r="T23" s="221">
        <f>C28</f>
        <v>0</v>
      </c>
      <c r="U23" s="219">
        <f>E29</f>
        <v>0</v>
      </c>
      <c r="V23" s="220" t="s">
        <v>10</v>
      </c>
      <c r="W23" s="221">
        <f>C29</f>
        <v>0</v>
      </c>
      <c r="X23" s="219">
        <f>E30</f>
        <v>0</v>
      </c>
      <c r="Y23" s="220" t="s">
        <v>10</v>
      </c>
      <c r="Z23" s="221">
        <f>C30</f>
        <v>0</v>
      </c>
      <c r="AA23" s="219">
        <f>E31</f>
        <v>0</v>
      </c>
      <c r="AB23" s="220" t="s">
        <v>10</v>
      </c>
      <c r="AC23" s="221">
        <f>C31</f>
        <v>0</v>
      </c>
      <c r="AD23" s="219">
        <f>E32</f>
        <v>0</v>
      </c>
      <c r="AE23" s="220" t="s">
        <v>10</v>
      </c>
      <c r="AF23" s="221">
        <f>C32</f>
        <v>0</v>
      </c>
      <c r="AG23" s="222">
        <f>E33</f>
        <v>0</v>
      </c>
      <c r="AH23" s="223" t="s">
        <v>10</v>
      </c>
      <c r="AI23" s="224">
        <f>C33</f>
        <v>0</v>
      </c>
      <c r="AJ23" s="222">
        <f>E34</f>
        <v>0</v>
      </c>
      <c r="AK23" s="223" t="s">
        <v>10</v>
      </c>
      <c r="AL23" s="225">
        <f>C34</f>
        <v>0</v>
      </c>
      <c r="AM23" s="222">
        <f>E35</f>
        <v>0</v>
      </c>
      <c r="AN23" s="223" t="s">
        <v>10</v>
      </c>
      <c r="AO23" s="224">
        <f>C35</f>
        <v>0</v>
      </c>
      <c r="AP23" s="222">
        <f>E36</f>
        <v>0</v>
      </c>
      <c r="AQ23" s="223" t="s">
        <v>10</v>
      </c>
      <c r="AR23" s="224">
        <f>C36</f>
        <v>0</v>
      </c>
      <c r="AS23" s="222">
        <f>E37</f>
        <v>0</v>
      </c>
      <c r="AT23" s="223" t="s">
        <v>10</v>
      </c>
      <c r="AU23" s="225">
        <f>C37</f>
        <v>0</v>
      </c>
      <c r="AV23" s="280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0</v>
      </c>
      <c r="AW23" s="281">
        <f>SUM(F23,I23,L23,O23,R23,U23,X23,AA23,AD23,AG23,AJ23,AM23,AP23,AS23)</f>
        <v>0</v>
      </c>
      <c r="AX23" s="282" t="s">
        <v>10</v>
      </c>
      <c r="AY23" s="283">
        <f>SUM(H23,K23,N23,Q23,T23,W23,Z23,AC23,AF23,AI23,AL23,AO23,AR23,AU23)</f>
        <v>0</v>
      </c>
      <c r="AZ23" s="284">
        <f t="shared" ref="AZ23:AZ37" si="4">AW23-AY23</f>
        <v>0</v>
      </c>
      <c r="BA23" s="285">
        <f>IF(poznámky!AA18=1,poznámky!A19)+IF(poznámky!AA19=1,poznámky!A20)+IF(poznámky!AA20=1,poznámky!A21)+IF(poznámky!AA21=1,poznámky!A22)+IF(poznámky!AA22=1,poznámky!A23)+IF(poznámky!AA23=1,poznámky!A24)+IF(poznámky!AA24=1,poznámky!A25)+IF(poznámky!AA25=1,poznámky!A26)+IF(poznámky!AA26=1,poznámky!A27)+IF(poznámky!AA27=1,poznámky!A28)+IF(poznámky!AA28=1,poznámky!A29)+IF(poznámky!AA29=1,poznámky!A30)+IF(poznámky!AA30=1,poznámky!A31)+IF(poznámky!AA31=1,poznámky!A32)+IF(poznámky!AA32=1,poznámky!A33)</f>
        <v>1</v>
      </c>
      <c r="BB23" s="286" t="s">
        <v>11</v>
      </c>
      <c r="BC23" s="287" t="str">
        <f t="shared" ref="BC23:BC37" si="5">B23</f>
        <v>Zdeňka Ch.</v>
      </c>
      <c r="BD23" s="288">
        <f>AV23+poznámky!U10</f>
        <v>7</v>
      </c>
      <c r="BE23" s="289">
        <f>AW23+poznámky!V10</f>
        <v>116</v>
      </c>
      <c r="BF23" s="290" t="s">
        <v>10</v>
      </c>
      <c r="BG23" s="291">
        <f>AY23+poznámky!X10</f>
        <v>255</v>
      </c>
      <c r="BH23" s="238">
        <f t="shared" ref="BH23:BH37" si="6">BE23-BG23</f>
        <v>-139</v>
      </c>
      <c r="BI23" s="292">
        <f>IF(poznámky!AI18=1,poznámky!A19)+IF(poznámky!AI19=1,poznámky!A20)+IF(poznámky!AI20=1,poznámky!A21)+IF(poznámky!AI21=1,poznámky!A22)+IF(poznámky!AI22=1,poznámky!A23)+IF(poznámky!AI23=1,poznámky!A24)+IF(poznámky!AI24=1,poznámky!A25)+IF(poznámky!AI25=1,poznámky!A26)+IF(poznámky!AI26=1,poznámky!A27)+IF(poznámky!AI27=1,poznámky!A28)+IF(poznámky!AI28=1,poznámky!A29)+IF(poznámky!AI29=1,poznámky!A30)+IF(poznámky!AI30=1,poznámky!A31)+IF(poznámky!AI31=1,poznámky!A32)+IF(poznámky!AI32=1,poznámky!A33)</f>
        <v>1</v>
      </c>
      <c r="BJ23" s="240" t="s">
        <v>11</v>
      </c>
      <c r="BK23" s="241" t="str">
        <f t="shared" ref="BK23:BK37" si="7">B23</f>
        <v>Zdeňka Ch.</v>
      </c>
      <c r="BM23" s="462"/>
      <c r="BN23" s="462"/>
      <c r="BO23" s="462"/>
      <c r="BP23" s="462"/>
      <c r="BQ23" s="462"/>
      <c r="BR23" s="462"/>
      <c r="BS23" s="462"/>
    </row>
    <row r="24" spans="1:71" ht="21.75" customHeight="1" x14ac:dyDescent="0.2">
      <c r="A24" s="217">
        <v>2</v>
      </c>
      <c r="B24" s="218" t="str">
        <f>poznámky!T11</f>
        <v>Václav M.</v>
      </c>
      <c r="C24" s="242"/>
      <c r="D24" s="243" t="s">
        <v>10</v>
      </c>
      <c r="E24" s="244"/>
      <c r="F24" s="503" t="s">
        <v>36</v>
      </c>
      <c r="G24" s="445"/>
      <c r="H24" s="446"/>
      <c r="I24" s="219">
        <f>H25</f>
        <v>0</v>
      </c>
      <c r="J24" s="220" t="s">
        <v>10</v>
      </c>
      <c r="K24" s="221">
        <f>F25</f>
        <v>0</v>
      </c>
      <c r="L24" s="219">
        <f>H26</f>
        <v>0</v>
      </c>
      <c r="M24" s="220" t="s">
        <v>10</v>
      </c>
      <c r="N24" s="221">
        <f>F26</f>
        <v>0</v>
      </c>
      <c r="O24" s="219">
        <f>H27</f>
        <v>0</v>
      </c>
      <c r="P24" s="220" t="s">
        <v>10</v>
      </c>
      <c r="Q24" s="221">
        <f>F27</f>
        <v>0</v>
      </c>
      <c r="R24" s="219">
        <f>H28</f>
        <v>0</v>
      </c>
      <c r="S24" s="220" t="s">
        <v>10</v>
      </c>
      <c r="T24" s="221">
        <f>F28</f>
        <v>0</v>
      </c>
      <c r="U24" s="219">
        <f>H29</f>
        <v>0</v>
      </c>
      <c r="V24" s="220" t="s">
        <v>10</v>
      </c>
      <c r="W24" s="221">
        <f>F29</f>
        <v>0</v>
      </c>
      <c r="X24" s="219">
        <f>H30</f>
        <v>0</v>
      </c>
      <c r="Y24" s="220" t="s">
        <v>10</v>
      </c>
      <c r="Z24" s="221">
        <f>F30</f>
        <v>0</v>
      </c>
      <c r="AA24" s="219">
        <f>H31</f>
        <v>0</v>
      </c>
      <c r="AB24" s="220" t="s">
        <v>10</v>
      </c>
      <c r="AC24" s="221">
        <f>F31</f>
        <v>0</v>
      </c>
      <c r="AD24" s="219">
        <f>H32</f>
        <v>0</v>
      </c>
      <c r="AE24" s="220" t="s">
        <v>10</v>
      </c>
      <c r="AF24" s="221">
        <f>F32</f>
        <v>0</v>
      </c>
      <c r="AG24" s="222">
        <f>H33</f>
        <v>0</v>
      </c>
      <c r="AH24" s="223" t="s">
        <v>10</v>
      </c>
      <c r="AI24" s="224">
        <f>F33</f>
        <v>0</v>
      </c>
      <c r="AJ24" s="222">
        <f>H34</f>
        <v>0</v>
      </c>
      <c r="AK24" s="223" t="s">
        <v>10</v>
      </c>
      <c r="AL24" s="225">
        <f>F34</f>
        <v>0</v>
      </c>
      <c r="AM24" s="222">
        <f>H35</f>
        <v>0</v>
      </c>
      <c r="AN24" s="223" t="s">
        <v>10</v>
      </c>
      <c r="AO24" s="224">
        <f>F35</f>
        <v>0</v>
      </c>
      <c r="AP24" s="222">
        <f>H36</f>
        <v>0</v>
      </c>
      <c r="AQ24" s="223" t="s">
        <v>10</v>
      </c>
      <c r="AR24" s="224">
        <f>F36</f>
        <v>0</v>
      </c>
      <c r="AS24" s="222">
        <f>H37</f>
        <v>0</v>
      </c>
      <c r="AT24" s="223" t="s">
        <v>10</v>
      </c>
      <c r="AU24" s="225">
        <f>F37</f>
        <v>0</v>
      </c>
      <c r="AV24" s="280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0</v>
      </c>
      <c r="AW24" s="281">
        <f>SUM(C24,I24,L24,O24,R24,U24,X24,AA24,AD24,AG24,AJ24,AM24,AP24,AS24)</f>
        <v>0</v>
      </c>
      <c r="AX24" s="282" t="s">
        <v>10</v>
      </c>
      <c r="AY24" s="283">
        <f>SUM(E24,K24,N24,Q24,T24,W24,Z24,AC24,AF24,AI24,AL24,AO24,AR24,AU24)</f>
        <v>0</v>
      </c>
      <c r="AZ24" s="284">
        <f t="shared" si="4"/>
        <v>0</v>
      </c>
      <c r="BA24" s="285">
        <f>IF(poznámky!AA18=2,poznámky!A19)+IF(poznámky!AA19=2,poznámky!A20)+IF(poznámky!AA20=2,poznámky!A21)+IF(poznámky!AA21=2,poznámky!A22)+IF(poznámky!AA22=2,poznámky!A23)+IF(poznámky!AA23=2,poznámky!A24)+IF(poznámky!AA24=2,poznámky!A25)+IF(poznámky!AA25=2,poznámky!A26)+IF(poznámky!AA26=2,poznámky!A27)+IF(poznámky!AA27=2,poznámky!A28)+IF(poznámky!AA28=2,poznámky!A29)+IF(poznámky!AA29=2,poznámky!A30)+IF(poznámky!AA30=2,poznámky!A31)+IF(poznámky!AA31=2,poznámky!A32)+IF(poznámky!AA32=2,poznámky!A33)</f>
        <v>2</v>
      </c>
      <c r="BB24" s="286" t="s">
        <v>11</v>
      </c>
      <c r="BC24" s="287" t="str">
        <f t="shared" si="5"/>
        <v>Václav M.</v>
      </c>
      <c r="BD24" s="288">
        <f>AV24+poznámky!U11</f>
        <v>6</v>
      </c>
      <c r="BE24" s="289">
        <f>AW24+poznámky!V11</f>
        <v>135</v>
      </c>
      <c r="BF24" s="290" t="s">
        <v>10</v>
      </c>
      <c r="BG24" s="291">
        <f>AY24+poznámky!X11</f>
        <v>496</v>
      </c>
      <c r="BH24" s="238">
        <f t="shared" si="6"/>
        <v>-361</v>
      </c>
      <c r="BI24" s="292">
        <f>IF(poznámky!AI18=2,poznámky!A19)+IF(poznámky!AI19=2,poznámky!A20)+IF(poznámky!AI20=2,poznámky!A21)+IF(poznámky!AI21=2,poznámky!A22)+IF(poznámky!AI22=2,poznámky!A23)+IF(poznámky!AI23=2,poznámky!A24)+IF(poznámky!AI24=2,poznámky!A25)+IF(poznámky!AI25=2,poznámky!A26)+IF(poznámky!AI26=2,poznámky!A27)+IF(poznámky!AI27=2,poznámky!A28)+IF(poznámky!AI28=2,poznámky!A29)+IF(poznámky!AI29=2,poznámky!A30)+IF(poznámky!AI30=2,poznámky!A31)+IF(poznámky!AI31=2,poznámky!A32)+IF(poznámky!AI32=2,poznámky!A33)</f>
        <v>2</v>
      </c>
      <c r="BJ24" s="240" t="s">
        <v>11</v>
      </c>
      <c r="BK24" s="241" t="str">
        <f t="shared" si="7"/>
        <v>Václav M.</v>
      </c>
      <c r="BM24" s="462"/>
      <c r="BN24" s="462"/>
      <c r="BO24" s="462"/>
      <c r="BP24" s="462"/>
      <c r="BQ24" s="462"/>
      <c r="BR24" s="462"/>
      <c r="BS24" s="462"/>
    </row>
    <row r="25" spans="1:71" ht="21.75" customHeight="1" x14ac:dyDescent="0.2">
      <c r="A25" s="217">
        <v>3</v>
      </c>
      <c r="B25" s="218" t="str">
        <f>poznámky!T12</f>
        <v>Lenka P.</v>
      </c>
      <c r="C25" s="242"/>
      <c r="D25" s="243" t="s">
        <v>10</v>
      </c>
      <c r="E25" s="244"/>
      <c r="F25" s="242"/>
      <c r="G25" s="243" t="s">
        <v>10</v>
      </c>
      <c r="H25" s="244"/>
      <c r="I25" s="503" t="s">
        <v>36</v>
      </c>
      <c r="J25" s="445"/>
      <c r="K25" s="446"/>
      <c r="L25" s="219">
        <f>K26</f>
        <v>0</v>
      </c>
      <c r="M25" s="220" t="s">
        <v>10</v>
      </c>
      <c r="N25" s="221">
        <f>I26</f>
        <v>0</v>
      </c>
      <c r="O25" s="219">
        <f>K27</f>
        <v>0</v>
      </c>
      <c r="P25" s="220" t="s">
        <v>10</v>
      </c>
      <c r="Q25" s="221">
        <f>I27</f>
        <v>0</v>
      </c>
      <c r="R25" s="219">
        <f>K28</f>
        <v>0</v>
      </c>
      <c r="S25" s="220" t="s">
        <v>10</v>
      </c>
      <c r="T25" s="221">
        <f>I28</f>
        <v>0</v>
      </c>
      <c r="U25" s="219">
        <f>K29</f>
        <v>0</v>
      </c>
      <c r="V25" s="220" t="s">
        <v>10</v>
      </c>
      <c r="W25" s="221">
        <f>I29</f>
        <v>0</v>
      </c>
      <c r="X25" s="219">
        <f>K30</f>
        <v>0</v>
      </c>
      <c r="Y25" s="220" t="s">
        <v>10</v>
      </c>
      <c r="Z25" s="221">
        <f>I30</f>
        <v>0</v>
      </c>
      <c r="AA25" s="219">
        <f>K31</f>
        <v>0</v>
      </c>
      <c r="AB25" s="220" t="s">
        <v>10</v>
      </c>
      <c r="AC25" s="221">
        <f>I31</f>
        <v>0</v>
      </c>
      <c r="AD25" s="219">
        <f>K32</f>
        <v>0</v>
      </c>
      <c r="AE25" s="220" t="s">
        <v>10</v>
      </c>
      <c r="AF25" s="221">
        <f>I32</f>
        <v>0</v>
      </c>
      <c r="AG25" s="222">
        <f>K33</f>
        <v>0</v>
      </c>
      <c r="AH25" s="223" t="s">
        <v>10</v>
      </c>
      <c r="AI25" s="224">
        <f>I33</f>
        <v>0</v>
      </c>
      <c r="AJ25" s="222">
        <f>K34</f>
        <v>0</v>
      </c>
      <c r="AK25" s="223" t="s">
        <v>10</v>
      </c>
      <c r="AL25" s="225">
        <f>I34</f>
        <v>0</v>
      </c>
      <c r="AM25" s="222">
        <f>K35</f>
        <v>0</v>
      </c>
      <c r="AN25" s="223" t="s">
        <v>10</v>
      </c>
      <c r="AO25" s="224">
        <f>I35</f>
        <v>0</v>
      </c>
      <c r="AP25" s="222">
        <f>K36</f>
        <v>0</v>
      </c>
      <c r="AQ25" s="223" t="s">
        <v>10</v>
      </c>
      <c r="AR25" s="224">
        <f>I36</f>
        <v>0</v>
      </c>
      <c r="AS25" s="222">
        <f>K37</f>
        <v>0</v>
      </c>
      <c r="AT25" s="223" t="s">
        <v>10</v>
      </c>
      <c r="AU25" s="225">
        <f>I37</f>
        <v>0</v>
      </c>
      <c r="AV25" s="280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0</v>
      </c>
      <c r="AW25" s="281">
        <f>SUM(C25,F25,L25,O25,R25,U25,X25,AA25,AD25,AG25,AJ25,AM25,AP25,AS25)</f>
        <v>0</v>
      </c>
      <c r="AX25" s="282" t="s">
        <v>10</v>
      </c>
      <c r="AY25" s="283">
        <f>SUM(E25,H25,N25,Q25,T25,W25,Z25,AC25,AF25,AI25,AL25,AO25,AR25,AU25)</f>
        <v>0</v>
      </c>
      <c r="AZ25" s="284">
        <f t="shared" si="4"/>
        <v>0</v>
      </c>
      <c r="BA25" s="285">
        <f>IF(poznámky!AA18=3,poznámky!A19)+IF(poznámky!AA19=3,poznámky!A20)+IF(poznámky!AA20=3,poznámky!A21)+IF(poznámky!AA21=3,poznámky!A22)+IF(poznámky!AA22=3,poznámky!A23)+IF(poznámky!AA23=3,poznámky!A24)+IF(poznámky!AA24=3,poznámky!A25)+IF(poznámky!AA25=3,poznámky!A26)+IF(poznámky!AA26=3,poznámky!A27)+IF(poznámky!AA27=3,poznámky!A28)+IF(poznámky!AA28=3,poznámky!A29)+IF(poznámky!AA29=3,poznámky!A30)+IF(poznámky!AA30=3,poznámky!A31)+IF(poznámky!AA31=3,poznámky!A32)+IF(poznámky!AA32=3,poznámky!A33)</f>
        <v>3</v>
      </c>
      <c r="BB25" s="286" t="s">
        <v>11</v>
      </c>
      <c r="BC25" s="287" t="str">
        <f t="shared" si="5"/>
        <v>Lenka P.</v>
      </c>
      <c r="BD25" s="288">
        <f>AV25+poznámky!U12</f>
        <v>5</v>
      </c>
      <c r="BE25" s="289">
        <f>AW25+poznámky!V12</f>
        <v>117</v>
      </c>
      <c r="BF25" s="290" t="s">
        <v>10</v>
      </c>
      <c r="BG25" s="291">
        <f>AY25+poznámky!X12</f>
        <v>491</v>
      </c>
      <c r="BH25" s="238">
        <f t="shared" si="6"/>
        <v>-374</v>
      </c>
      <c r="BI25" s="292">
        <f>IF(poznámky!AI18=3,poznámky!A19)+IF(poznámky!AI19=3,poznámky!A20)+IF(poznámky!AI20=3,poznámky!A21)+IF(poznámky!AI21=3,poznámky!A22)+IF(poznámky!AI22=3,poznámky!A23)+IF(poznámky!AI23=3,poznámky!A24)+IF(poznámky!AI24=3,poznámky!A25)+IF(poznámky!AI25=3,poznámky!A26)+IF(poznámky!AI26=3,poznámky!A27)+IF(poznámky!AI27=3,poznámky!A28)+IF(poznámky!AI28=3,poznámky!A29)+IF(poznámky!AI29=3,poznámky!A30)+IF(poznámky!AI30=3,poznámky!A31)+IF(poznámky!AI31=3,poznámky!A32)+IF(poznámky!AI32=3,poznámky!A33)</f>
        <v>3</v>
      </c>
      <c r="BJ25" s="240" t="s">
        <v>11</v>
      </c>
      <c r="BK25" s="241" t="str">
        <f t="shared" si="7"/>
        <v>Lenka P.</v>
      </c>
    </row>
    <row r="26" spans="1:71" ht="21.75" customHeight="1" x14ac:dyDescent="0.2">
      <c r="A26" s="217">
        <v>4</v>
      </c>
      <c r="B26" s="218" t="str">
        <f>poznámky!T13</f>
        <v>Šéfík S.</v>
      </c>
      <c r="C26" s="242"/>
      <c r="D26" s="243" t="s">
        <v>10</v>
      </c>
      <c r="E26" s="244"/>
      <c r="F26" s="242"/>
      <c r="G26" s="243" t="s">
        <v>10</v>
      </c>
      <c r="H26" s="244"/>
      <c r="I26" s="242"/>
      <c r="J26" s="243" t="s">
        <v>10</v>
      </c>
      <c r="K26" s="244"/>
      <c r="L26" s="503" t="s">
        <v>37</v>
      </c>
      <c r="M26" s="445"/>
      <c r="N26" s="446"/>
      <c r="O26" s="219">
        <f>N27</f>
        <v>0</v>
      </c>
      <c r="P26" s="220" t="s">
        <v>10</v>
      </c>
      <c r="Q26" s="221">
        <f>L27</f>
        <v>0</v>
      </c>
      <c r="R26" s="219">
        <f>N28</f>
        <v>0</v>
      </c>
      <c r="S26" s="220" t="s">
        <v>10</v>
      </c>
      <c r="T26" s="221">
        <f>L28</f>
        <v>0</v>
      </c>
      <c r="U26" s="219">
        <f>N29</f>
        <v>0</v>
      </c>
      <c r="V26" s="220" t="s">
        <v>10</v>
      </c>
      <c r="W26" s="221">
        <f>L29</f>
        <v>0</v>
      </c>
      <c r="X26" s="219">
        <f>N30</f>
        <v>0</v>
      </c>
      <c r="Y26" s="220" t="s">
        <v>10</v>
      </c>
      <c r="Z26" s="221">
        <f>L30</f>
        <v>0</v>
      </c>
      <c r="AA26" s="219">
        <f>N31</f>
        <v>0</v>
      </c>
      <c r="AB26" s="220" t="s">
        <v>10</v>
      </c>
      <c r="AC26" s="221">
        <f>L31</f>
        <v>0</v>
      </c>
      <c r="AD26" s="219">
        <f>N32</f>
        <v>0</v>
      </c>
      <c r="AE26" s="220" t="s">
        <v>10</v>
      </c>
      <c r="AF26" s="221">
        <f>L32</f>
        <v>0</v>
      </c>
      <c r="AG26" s="222">
        <f>N33</f>
        <v>0</v>
      </c>
      <c r="AH26" s="223" t="s">
        <v>10</v>
      </c>
      <c r="AI26" s="224">
        <f>L33</f>
        <v>0</v>
      </c>
      <c r="AJ26" s="222">
        <f>N34</f>
        <v>0</v>
      </c>
      <c r="AK26" s="223" t="s">
        <v>10</v>
      </c>
      <c r="AL26" s="225">
        <f>L34</f>
        <v>0</v>
      </c>
      <c r="AM26" s="222">
        <f>N35</f>
        <v>0</v>
      </c>
      <c r="AN26" s="223" t="s">
        <v>10</v>
      </c>
      <c r="AO26" s="224">
        <f>L35</f>
        <v>0</v>
      </c>
      <c r="AP26" s="222">
        <f>N36</f>
        <v>0</v>
      </c>
      <c r="AQ26" s="223" t="s">
        <v>10</v>
      </c>
      <c r="AR26" s="224">
        <f>L36</f>
        <v>0</v>
      </c>
      <c r="AS26" s="222">
        <f>N37</f>
        <v>0</v>
      </c>
      <c r="AT26" s="223" t="s">
        <v>10</v>
      </c>
      <c r="AU26" s="225">
        <f>L37</f>
        <v>0</v>
      </c>
      <c r="AV26" s="280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0</v>
      </c>
      <c r="AW26" s="281">
        <f>SUM(C26,F26,I26,O26,R26,U26,X26,AA26,AD26,AG26,AJ26,AM26,AP26,AS26)</f>
        <v>0</v>
      </c>
      <c r="AX26" s="282" t="s">
        <v>10</v>
      </c>
      <c r="AY26" s="283">
        <f>SUM(E26,H26,K26,Q26,T26,W26,Z26,AC26,AF26,AI26,AL26,AO26,AR26,AU26)</f>
        <v>0</v>
      </c>
      <c r="AZ26" s="284">
        <f t="shared" si="4"/>
        <v>0</v>
      </c>
      <c r="BA26" s="285">
        <f>IF(poznámky!AA18=4,poznámky!A19)+IF(poznámky!AA19=4,poznámky!A20)+IF(poznámky!AA20=4,poznámky!A21)+IF(poznámky!AA21=4,poznámky!A22)+IF(poznámky!AA22=4,poznámky!A23)+IF(poznámky!AA23=4,poznámky!A24)+IF(poznámky!AA24=4,poznámky!A25)+IF(poznámky!AA25=4,poznámky!A26)+IF(poznámky!AA26=4,poznámky!A27)+IF(poznámky!AA27=4,poznámky!A28)+IF(poznámky!AA28=4,poznámky!A29)+IF(poznámky!AA29=4,poznámky!A30)+IF(poznámky!AA30=4,poznámky!A31)+IF(poznámky!AA31=4,poznámky!A32)+IF(poznámky!AA32=4,poznámky!A33)</f>
        <v>4</v>
      </c>
      <c r="BB26" s="286" t="s">
        <v>11</v>
      </c>
      <c r="BC26" s="287" t="str">
        <f t="shared" si="5"/>
        <v>Šéfík S.</v>
      </c>
      <c r="BD26" s="288">
        <f>AV26+poznámky!U13</f>
        <v>5</v>
      </c>
      <c r="BE26" s="289">
        <f>AW26+poznámky!V13</f>
        <v>104</v>
      </c>
      <c r="BF26" s="290" t="s">
        <v>10</v>
      </c>
      <c r="BG26" s="291">
        <f>AY26+poznámky!X13</f>
        <v>229</v>
      </c>
      <c r="BH26" s="238">
        <f t="shared" si="6"/>
        <v>-125</v>
      </c>
      <c r="BI26" s="292">
        <f>IF(poznámky!AI18=4,poznámky!A19)+IF(poznámky!AI19=4,poznámky!A20)+IF(poznámky!AI20=4,poznámky!A21)+IF(poznámky!AI21=4,poznámky!A22)+IF(poznámky!AI22=4,poznámky!A23)+IF(poznámky!AI23=4,poznámky!A24)+IF(poznámky!AI24=4,poznámky!A25)+IF(poznámky!AI25=4,poznámky!A26)+IF(poznámky!AI26=4,poznámky!A27)+IF(poznámky!AI27=4,poznámky!A28)+IF(poznámky!AI28=4,poznámky!A29)+IF(poznámky!AI29=4,poznámky!A30)+IF(poznámky!AI30=4,poznámky!A31)+IF(poznámky!AI31=4,poznámky!A32)+IF(poznámky!AI32=4,poznámky!A33)</f>
        <v>4</v>
      </c>
      <c r="BJ26" s="240" t="s">
        <v>11</v>
      </c>
      <c r="BK26" s="241" t="str">
        <f t="shared" si="7"/>
        <v>Šéfík S.</v>
      </c>
      <c r="BM26" s="493" t="s">
        <v>45</v>
      </c>
      <c r="BN26" s="462"/>
      <c r="BO26" s="462"/>
      <c r="BP26" s="462"/>
      <c r="BQ26" s="462"/>
    </row>
    <row r="27" spans="1:71" ht="21.75" customHeight="1" x14ac:dyDescent="0.2">
      <c r="A27" s="217">
        <v>5</v>
      </c>
      <c r="B27" s="218" t="str">
        <f>poznámky!T14</f>
        <v>Lucka Ch.</v>
      </c>
      <c r="C27" s="242"/>
      <c r="D27" s="243" t="s">
        <v>10</v>
      </c>
      <c r="E27" s="244"/>
      <c r="F27" s="242"/>
      <c r="G27" s="243" t="s">
        <v>10</v>
      </c>
      <c r="H27" s="244"/>
      <c r="I27" s="242"/>
      <c r="J27" s="243" t="s">
        <v>10</v>
      </c>
      <c r="K27" s="244"/>
      <c r="L27" s="242"/>
      <c r="M27" s="243" t="s">
        <v>10</v>
      </c>
      <c r="N27" s="244"/>
      <c r="O27" s="503" t="s">
        <v>39</v>
      </c>
      <c r="P27" s="445"/>
      <c r="Q27" s="446"/>
      <c r="R27" s="219">
        <f>Q28</f>
        <v>0</v>
      </c>
      <c r="S27" s="220" t="s">
        <v>10</v>
      </c>
      <c r="T27" s="221">
        <f>O28</f>
        <v>0</v>
      </c>
      <c r="U27" s="219">
        <f>Q29</f>
        <v>0</v>
      </c>
      <c r="V27" s="220" t="s">
        <v>10</v>
      </c>
      <c r="W27" s="221">
        <f>O29</f>
        <v>0</v>
      </c>
      <c r="X27" s="219">
        <f>Q30</f>
        <v>0</v>
      </c>
      <c r="Y27" s="220" t="s">
        <v>10</v>
      </c>
      <c r="Z27" s="221">
        <f>O30</f>
        <v>0</v>
      </c>
      <c r="AA27" s="219">
        <f>Q31</f>
        <v>0</v>
      </c>
      <c r="AB27" s="220" t="s">
        <v>10</v>
      </c>
      <c r="AC27" s="221">
        <f>O31</f>
        <v>0</v>
      </c>
      <c r="AD27" s="219">
        <f>Q32</f>
        <v>0</v>
      </c>
      <c r="AE27" s="220" t="s">
        <v>10</v>
      </c>
      <c r="AF27" s="221">
        <f>O32</f>
        <v>0</v>
      </c>
      <c r="AG27" s="222">
        <f>Q33</f>
        <v>0</v>
      </c>
      <c r="AH27" s="223" t="s">
        <v>10</v>
      </c>
      <c r="AI27" s="224">
        <f>O33</f>
        <v>0</v>
      </c>
      <c r="AJ27" s="222">
        <f>Q34</f>
        <v>0</v>
      </c>
      <c r="AK27" s="223" t="s">
        <v>10</v>
      </c>
      <c r="AL27" s="225">
        <f>O34</f>
        <v>0</v>
      </c>
      <c r="AM27" s="222">
        <f>Q35</f>
        <v>0</v>
      </c>
      <c r="AN27" s="223" t="s">
        <v>10</v>
      </c>
      <c r="AO27" s="224">
        <f>O35</f>
        <v>0</v>
      </c>
      <c r="AP27" s="222">
        <f>Q36</f>
        <v>0</v>
      </c>
      <c r="AQ27" s="223" t="s">
        <v>10</v>
      </c>
      <c r="AR27" s="224">
        <f>O36</f>
        <v>0</v>
      </c>
      <c r="AS27" s="222">
        <f>Q37</f>
        <v>0</v>
      </c>
      <c r="AT27" s="223" t="s">
        <v>10</v>
      </c>
      <c r="AU27" s="225">
        <f>O37</f>
        <v>0</v>
      </c>
      <c r="AV27" s="280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0</v>
      </c>
      <c r="AW27" s="281">
        <f>SUM(C27,F27,I27,L27,R27,U27,X27,AA27,AD27,AG27,AJ27,AM27,AP27,AS27)</f>
        <v>0</v>
      </c>
      <c r="AX27" s="282" t="s">
        <v>10</v>
      </c>
      <c r="AY27" s="283">
        <f>SUM(E27,H27,K27,N27,T27,W27,Z27,AC27,AF27,AI27,AL27,AO27,AR27,AU27)</f>
        <v>0</v>
      </c>
      <c r="AZ27" s="284">
        <f t="shared" si="4"/>
        <v>0</v>
      </c>
      <c r="BA27" s="285">
        <f>IF(poznámky!AA18=5,poznámky!A19)+IF(poznámky!AA19=5,poznámky!A20)+IF(poznámky!AA20=5,poznámky!A21)+IF(poznámky!AA21=5,poznámky!A22)+IF(poznámky!AA22=5,poznámky!A23)+IF(poznámky!AA23=5,poznámky!A24)+IF(poznámky!AA24=5,poznámky!A25)+IF(poznámky!AA25=5,poznámky!A26)+IF(poznámky!AA26=5,poznámky!A27)+IF(poznámky!AA27=5,poznámky!A28)+IF(poznámky!AA28=5,poznámky!A29)+IF(poznámky!AA29=5,poznámky!A30)+IF(poznámky!AA30=5,poznámky!A31)+IF(poznámky!AA31=5,poznámky!A32)+IF(poznámky!AA32=5,poznámky!A33)</f>
        <v>5</v>
      </c>
      <c r="BB27" s="286" t="s">
        <v>11</v>
      </c>
      <c r="BC27" s="287" t="str">
        <f t="shared" si="5"/>
        <v>Lucka Ch.</v>
      </c>
      <c r="BD27" s="288">
        <f>AV27+poznámky!U14</f>
        <v>2</v>
      </c>
      <c r="BE27" s="289">
        <f>AW27+poznámky!V14</f>
        <v>15</v>
      </c>
      <c r="BF27" s="290" t="s">
        <v>10</v>
      </c>
      <c r="BG27" s="291">
        <f>AY27+poznámky!X14</f>
        <v>300</v>
      </c>
      <c r="BH27" s="238">
        <f t="shared" si="6"/>
        <v>-285</v>
      </c>
      <c r="BI27" s="292">
        <f>IF(poznámky!AI18=5,poznámky!A19)+IF(poznámky!AI19=5,poznámky!A20)+IF(poznámky!AI20=5,poznámky!A21)+IF(poznámky!AI21=5,poznámky!A22)+IF(poznámky!AI22=5,poznámky!A23)+IF(poznámky!AI23=5,poznámky!A24)+IF(poznámky!AI24=5,poznámky!A25)+IF(poznámky!AI25=5,poznámky!A26)+IF(poznámky!AI26=5,poznámky!A27)+IF(poznámky!AI27=5,poznámky!A28)+IF(poznámky!AI28=5,poznámky!A29)+IF(poznámky!AI29=5,poznámky!A30)+IF(poznámky!AI30=5,poznámky!A31)+IF(poznámky!AI31=5,poznámky!A32)+IF(poznámky!AI32=5,poznámky!A33)</f>
        <v>5</v>
      </c>
      <c r="BJ27" s="240" t="s">
        <v>11</v>
      </c>
      <c r="BK27" s="241" t="str">
        <f t="shared" si="7"/>
        <v>Lucka Ch.</v>
      </c>
      <c r="BM27" s="462"/>
      <c r="BN27" s="462"/>
      <c r="BO27" s="462"/>
      <c r="BP27" s="462"/>
      <c r="BQ27" s="462"/>
    </row>
    <row r="28" spans="1:71" ht="21.75" customHeight="1" x14ac:dyDescent="0.2">
      <c r="A28" s="217">
        <v>6</v>
      </c>
      <c r="B28" s="218" t="str">
        <f>poznámky!T15</f>
        <v>Ondřej Ch.</v>
      </c>
      <c r="C28" s="242"/>
      <c r="D28" s="243" t="s">
        <v>10</v>
      </c>
      <c r="E28" s="244"/>
      <c r="F28" s="242"/>
      <c r="G28" s="243" t="s">
        <v>10</v>
      </c>
      <c r="H28" s="244"/>
      <c r="I28" s="242"/>
      <c r="J28" s="243" t="s">
        <v>10</v>
      </c>
      <c r="K28" s="244"/>
      <c r="L28" s="242"/>
      <c r="M28" s="243" t="s">
        <v>10</v>
      </c>
      <c r="N28" s="244"/>
      <c r="O28" s="242"/>
      <c r="P28" s="243" t="s">
        <v>10</v>
      </c>
      <c r="Q28" s="244"/>
      <c r="R28" s="503"/>
      <c r="S28" s="445"/>
      <c r="T28" s="446"/>
      <c r="U28" s="219">
        <f>T29</f>
        <v>0</v>
      </c>
      <c r="V28" s="220" t="s">
        <v>10</v>
      </c>
      <c r="W28" s="221">
        <f>R29</f>
        <v>0</v>
      </c>
      <c r="X28" s="219">
        <f>T30</f>
        <v>0</v>
      </c>
      <c r="Y28" s="220" t="s">
        <v>10</v>
      </c>
      <c r="Z28" s="221">
        <f>R30</f>
        <v>0</v>
      </c>
      <c r="AA28" s="219">
        <f>T31</f>
        <v>0</v>
      </c>
      <c r="AB28" s="220" t="s">
        <v>10</v>
      </c>
      <c r="AC28" s="221">
        <f>R31</f>
        <v>0</v>
      </c>
      <c r="AD28" s="219">
        <f>T32</f>
        <v>0</v>
      </c>
      <c r="AE28" s="220" t="s">
        <v>10</v>
      </c>
      <c r="AF28" s="221">
        <f>R32</f>
        <v>0</v>
      </c>
      <c r="AG28" s="222">
        <f>T33</f>
        <v>0</v>
      </c>
      <c r="AH28" s="223" t="s">
        <v>10</v>
      </c>
      <c r="AI28" s="224">
        <f>R33</f>
        <v>0</v>
      </c>
      <c r="AJ28" s="222">
        <f>T34</f>
        <v>0</v>
      </c>
      <c r="AK28" s="223" t="s">
        <v>10</v>
      </c>
      <c r="AL28" s="225">
        <f>R34</f>
        <v>0</v>
      </c>
      <c r="AM28" s="222">
        <f>T35</f>
        <v>0</v>
      </c>
      <c r="AN28" s="223" t="s">
        <v>10</v>
      </c>
      <c r="AO28" s="225">
        <f>R35</f>
        <v>0</v>
      </c>
      <c r="AP28" s="222">
        <f>T36</f>
        <v>0</v>
      </c>
      <c r="AQ28" s="223" t="s">
        <v>10</v>
      </c>
      <c r="AR28" s="224">
        <f>R36</f>
        <v>0</v>
      </c>
      <c r="AS28" s="222">
        <f>T37</f>
        <v>0</v>
      </c>
      <c r="AT28" s="223" t="s">
        <v>10</v>
      </c>
      <c r="AU28" s="225">
        <f>R37</f>
        <v>0</v>
      </c>
      <c r="AV28" s="280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0</v>
      </c>
      <c r="AW28" s="281">
        <f>SUM(C28,F28,I28,L28,O28,U28,X28,AA28,AD28,AG28,AJ28,AM28,AP28,AS28)</f>
        <v>0</v>
      </c>
      <c r="AX28" s="282" t="s">
        <v>10</v>
      </c>
      <c r="AY28" s="283">
        <f>SUM(E28,H28,K28,N28,Q28,W28,Z28,AC28,AF28,AI28,AL28,AO28,AR28,AU28)</f>
        <v>0</v>
      </c>
      <c r="AZ28" s="284">
        <f t="shared" si="4"/>
        <v>0</v>
      </c>
      <c r="BA28" s="285">
        <f>IF(poznámky!AA18=6,poznámky!A19)+IF(poznámky!AA19=6,poznámky!A20)+IF(poznámky!AA20=6,poznámky!A21)+IF(poznámky!AA21=6,poznámky!A22)+IF(poznámky!AA22=6,poznámky!A23)+IF(poznámky!AA23=6,poznámky!A24)+IF(poznámky!AA24=6,poznámky!A25)+IF(poznámky!AA25=6,poznámky!A26)+IF(poznámky!AA26=6,poznámky!A27)+IF(poznámky!AA27=6,poznámky!A28)+IF(poznámky!AA28=6,poznámky!A29)+IF(poznámky!AA29=6,poznámky!A30)+IF(poznámky!AA30=6,poznámky!A31)+IF(poznámky!AA31=6,poznámky!A32)+IF(poznámky!AA32=6,poznámky!A33)</f>
        <v>6</v>
      </c>
      <c r="BB28" s="286" t="s">
        <v>11</v>
      </c>
      <c r="BC28" s="287" t="str">
        <f t="shared" si="5"/>
        <v>Ondřej Ch.</v>
      </c>
      <c r="BD28" s="288">
        <f>AV28+poznámky!U15</f>
        <v>0</v>
      </c>
      <c r="BE28" s="289">
        <f>AW28+poznámky!V15</f>
        <v>0</v>
      </c>
      <c r="BF28" s="290" t="s">
        <v>10</v>
      </c>
      <c r="BG28" s="291">
        <f>AY28+poznámky!X15</f>
        <v>0</v>
      </c>
      <c r="BH28" s="238">
        <f t="shared" si="6"/>
        <v>0</v>
      </c>
      <c r="BI28" s="292">
        <f>IF(poznámky!AI18=6,poznámky!A19)+IF(poznámky!AI19=6,poznámky!A20)+IF(poznámky!AI20=6,poznámky!A21)+IF(poznámky!AI21=6,poznámky!A22)+IF(poznámky!AI22=6,poznámky!A23)+IF(poznámky!AI23=6,poznámky!A24)+IF(poznámky!AI24=6,poznámky!A25)+IF(poznámky!AI25=6,poznámky!A26)+IF(poznámky!AI26=6,poznámky!A27)+IF(poznámky!AI27=6,poznámky!A28)+IF(poznámky!AI28=6,poznámky!A29)+IF(poznámky!AI29=6,poznámky!A30)+IF(poznámky!AI30=6,poznámky!A31)+IF(poznámky!AI31=6,poznámky!A32)+IF(poznámky!AI32=6,poznámky!A33)</f>
        <v>6</v>
      </c>
      <c r="BJ28" s="240" t="s">
        <v>11</v>
      </c>
      <c r="BK28" s="241" t="str">
        <f t="shared" si="7"/>
        <v>Ondřej Ch.</v>
      </c>
      <c r="BM28" s="462"/>
      <c r="BN28" s="462"/>
      <c r="BO28" s="462"/>
      <c r="BP28" s="462"/>
      <c r="BQ28" s="462"/>
    </row>
    <row r="29" spans="1:71" ht="21.75" customHeight="1" x14ac:dyDescent="0.2">
      <c r="A29" s="217">
        <v>7</v>
      </c>
      <c r="B29" s="218">
        <f>poznámky!T16</f>
        <v>0</v>
      </c>
      <c r="C29" s="242"/>
      <c r="D29" s="243" t="s">
        <v>10</v>
      </c>
      <c r="E29" s="244"/>
      <c r="F29" s="242"/>
      <c r="G29" s="243" t="s">
        <v>10</v>
      </c>
      <c r="H29" s="244"/>
      <c r="I29" s="242"/>
      <c r="J29" s="243" t="s">
        <v>10</v>
      </c>
      <c r="K29" s="244"/>
      <c r="L29" s="242"/>
      <c r="M29" s="243" t="s">
        <v>10</v>
      </c>
      <c r="N29" s="244"/>
      <c r="O29" s="242"/>
      <c r="P29" s="243" t="s">
        <v>10</v>
      </c>
      <c r="Q29" s="244"/>
      <c r="R29" s="242"/>
      <c r="S29" s="243" t="s">
        <v>10</v>
      </c>
      <c r="T29" s="244"/>
      <c r="U29" s="503" t="s">
        <v>40</v>
      </c>
      <c r="V29" s="445"/>
      <c r="W29" s="446"/>
      <c r="X29" s="219">
        <f>W30</f>
        <v>0</v>
      </c>
      <c r="Y29" s="220" t="s">
        <v>10</v>
      </c>
      <c r="Z29" s="221">
        <f>U30</f>
        <v>0</v>
      </c>
      <c r="AA29" s="219">
        <f>W31</f>
        <v>0</v>
      </c>
      <c r="AB29" s="220" t="s">
        <v>10</v>
      </c>
      <c r="AC29" s="221">
        <f>U31</f>
        <v>0</v>
      </c>
      <c r="AD29" s="219">
        <f>W32</f>
        <v>0</v>
      </c>
      <c r="AE29" s="220" t="s">
        <v>10</v>
      </c>
      <c r="AF29" s="221">
        <f>U32</f>
        <v>0</v>
      </c>
      <c r="AG29" s="222">
        <f>W33</f>
        <v>0</v>
      </c>
      <c r="AH29" s="223" t="s">
        <v>10</v>
      </c>
      <c r="AI29" s="224">
        <f>U33</f>
        <v>0</v>
      </c>
      <c r="AJ29" s="222">
        <f>W34</f>
        <v>0</v>
      </c>
      <c r="AK29" s="223" t="s">
        <v>10</v>
      </c>
      <c r="AL29" s="225">
        <f>U34</f>
        <v>0</v>
      </c>
      <c r="AM29" s="222">
        <f>W35</f>
        <v>0</v>
      </c>
      <c r="AN29" s="223" t="s">
        <v>10</v>
      </c>
      <c r="AO29" s="225">
        <f>U35</f>
        <v>0</v>
      </c>
      <c r="AP29" s="222">
        <f>W36</f>
        <v>0</v>
      </c>
      <c r="AQ29" s="223" t="s">
        <v>10</v>
      </c>
      <c r="AR29" s="224">
        <f>U36</f>
        <v>0</v>
      </c>
      <c r="AS29" s="222">
        <f>W37</f>
        <v>0</v>
      </c>
      <c r="AT29" s="223" t="s">
        <v>10</v>
      </c>
      <c r="AU29" s="225">
        <f>U37</f>
        <v>0</v>
      </c>
      <c r="AV29" s="280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281">
        <f>SUM(C29,F29,I29,L29,O29,R29,X29,AA29,AD29,AG29,AJ29,AM29,AP29,AS29)</f>
        <v>0</v>
      </c>
      <c r="AX29" s="282" t="s">
        <v>10</v>
      </c>
      <c r="AY29" s="283">
        <f>SUM(E29,H29,K29,N29,Q29,T29,Z29,AC29,AF29,AI29,AL29,AO29,AR29,AU29)</f>
        <v>0</v>
      </c>
      <c r="AZ29" s="284">
        <f t="shared" si="4"/>
        <v>0</v>
      </c>
      <c r="BA29" s="285">
        <f>IF(poznámky!AA18=7,poznámky!A19)+IF(poznámky!AA19=7,poznámky!A20)+IF(poznámky!AA20=7,poznámky!A21)+IF(poznámky!AA21=7,poznámky!A22)+IF(poznámky!AA22=7,poznámky!A23)+IF(poznámky!AA23=7,poznámky!A24)+IF(poznámky!AA24=7,poznámky!A25)+IF(poznámky!AA25=7,poznámky!A26)+IF(poznámky!AA26=7,poznámky!A27)+IF(poznámky!AA27=7,poznámky!A28)+IF(poznámky!AA28=7,poznámky!A29)+IF(poznámky!AA29=7,poznámky!A30)+IF(poznámky!AA30=7,poznámky!A31)+IF(poznámky!AA31=7,poznámky!A32)+IF(poznámky!AA32=7,poznámky!A33)</f>
        <v>7</v>
      </c>
      <c r="BB29" s="286" t="s">
        <v>11</v>
      </c>
      <c r="BC29" s="287">
        <f t="shared" si="5"/>
        <v>0</v>
      </c>
      <c r="BD29" s="288">
        <f>AV29+poznámky!U16</f>
        <v>0</v>
      </c>
      <c r="BE29" s="289">
        <f>AW29+poznámky!V16</f>
        <v>0</v>
      </c>
      <c r="BF29" s="290" t="s">
        <v>10</v>
      </c>
      <c r="BG29" s="291">
        <f>AY29+poznámky!X16</f>
        <v>0</v>
      </c>
      <c r="BH29" s="238">
        <f t="shared" si="6"/>
        <v>0</v>
      </c>
      <c r="BI29" s="292">
        <f>IF(poznámky!AI18=7,poznámky!A19)+IF(poznámky!AI19=7,poznámky!A20)+IF(poznámky!AI20=7,poznámky!A21)+IF(poznámky!AI21=7,poznámky!A22)+IF(poznámky!AI22=7,poznámky!A23)+IF(poznámky!AI23=7,poznámky!A24)+IF(poznámky!AI24=7,poznámky!A25)+IF(poznámky!AI25=7,poznámky!A26)+IF(poznámky!AI26=7,poznámky!A27)+IF(poznámky!AI27=7,poznámky!A28)+IF(poznámky!AI28=7,poznámky!A29)+IF(poznámky!AI29=7,poznámky!A30)+IF(poznámky!AI30=7,poznámky!A31)+IF(poznámky!AI31=7,poznámky!A32)+IF(poznámky!AI32=7,poznámky!A33)</f>
        <v>7</v>
      </c>
      <c r="BJ29" s="240" t="s">
        <v>11</v>
      </c>
      <c r="BK29" s="241">
        <f t="shared" si="7"/>
        <v>0</v>
      </c>
      <c r="BM29" s="462"/>
      <c r="BN29" s="462"/>
      <c r="BO29" s="462"/>
      <c r="BP29" s="462"/>
      <c r="BQ29" s="462"/>
    </row>
    <row r="30" spans="1:71" ht="21.75" customHeight="1" x14ac:dyDescent="0.2">
      <c r="A30" s="217">
        <v>8</v>
      </c>
      <c r="B30" s="218">
        <f>poznámky!T17</f>
        <v>0</v>
      </c>
      <c r="C30" s="242"/>
      <c r="D30" s="243" t="s">
        <v>10</v>
      </c>
      <c r="E30" s="244"/>
      <c r="F30" s="242"/>
      <c r="G30" s="243" t="s">
        <v>10</v>
      </c>
      <c r="H30" s="244"/>
      <c r="I30" s="242"/>
      <c r="J30" s="243" t="s">
        <v>10</v>
      </c>
      <c r="K30" s="244"/>
      <c r="L30" s="242"/>
      <c r="M30" s="243" t="s">
        <v>10</v>
      </c>
      <c r="N30" s="244"/>
      <c r="O30" s="242"/>
      <c r="P30" s="243" t="s">
        <v>10</v>
      </c>
      <c r="Q30" s="244"/>
      <c r="R30" s="242"/>
      <c r="S30" s="243" t="s">
        <v>10</v>
      </c>
      <c r="T30" s="244"/>
      <c r="U30" s="242"/>
      <c r="V30" s="243" t="s">
        <v>10</v>
      </c>
      <c r="W30" s="244"/>
      <c r="X30" s="503" t="s">
        <v>41</v>
      </c>
      <c r="Y30" s="445"/>
      <c r="Z30" s="446"/>
      <c r="AA30" s="219">
        <f>Z31</f>
        <v>0</v>
      </c>
      <c r="AB30" s="220" t="s">
        <v>10</v>
      </c>
      <c r="AC30" s="221">
        <f>X31</f>
        <v>0</v>
      </c>
      <c r="AD30" s="219">
        <f>Z32</f>
        <v>0</v>
      </c>
      <c r="AE30" s="220" t="s">
        <v>10</v>
      </c>
      <c r="AF30" s="221">
        <f>X32</f>
        <v>0</v>
      </c>
      <c r="AG30" s="222">
        <f>Z33</f>
        <v>0</v>
      </c>
      <c r="AH30" s="223" t="s">
        <v>10</v>
      </c>
      <c r="AI30" s="224">
        <f>X33</f>
        <v>0</v>
      </c>
      <c r="AJ30" s="222">
        <f>Z34</f>
        <v>0</v>
      </c>
      <c r="AK30" s="223" t="s">
        <v>10</v>
      </c>
      <c r="AL30" s="225">
        <f>X34</f>
        <v>0</v>
      </c>
      <c r="AM30" s="222">
        <f>Z35</f>
        <v>0</v>
      </c>
      <c r="AN30" s="223" t="s">
        <v>10</v>
      </c>
      <c r="AO30" s="225">
        <f>X35</f>
        <v>0</v>
      </c>
      <c r="AP30" s="222">
        <f>Z36</f>
        <v>0</v>
      </c>
      <c r="AQ30" s="223" t="s">
        <v>10</v>
      </c>
      <c r="AR30" s="224">
        <f>X36</f>
        <v>0</v>
      </c>
      <c r="AS30" s="222">
        <f>Z37</f>
        <v>0</v>
      </c>
      <c r="AT30" s="223" t="s">
        <v>10</v>
      </c>
      <c r="AU30" s="225">
        <f>X37</f>
        <v>0</v>
      </c>
      <c r="AV30" s="280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0</v>
      </c>
      <c r="AW30" s="281">
        <f>SUM(C30,F30,I30,L30,O30,R30,U30,AA30,AD30,AG30,AJ30,AM30,AP30,AS30)</f>
        <v>0</v>
      </c>
      <c r="AX30" s="282" t="s">
        <v>10</v>
      </c>
      <c r="AY30" s="283">
        <f>SUM(E30,H30,K30,N30,Q30,T30,W30,AC30,AF30,AI30,AL30,AO30,AR30,AU30)</f>
        <v>0</v>
      </c>
      <c r="AZ30" s="284">
        <f t="shared" si="4"/>
        <v>0</v>
      </c>
      <c r="BA30" s="285">
        <f>IF(poznámky!AA18=8,poznámky!A19)+IF(poznámky!AA19=8,poznámky!A20)+IF(poznámky!AA20=8,poznámky!A21)+IF(poznámky!AA21=8,poznámky!A22)+IF(poznámky!AA22=8,poznámky!A23)+IF(poznámky!AA23=8,poznámky!A24)+IF(poznámky!AA24=8,poznámky!A25)+IF(poznámky!AA25=8,poznámky!A26)+IF(poznámky!AA26=8,poznámky!A27)+IF(poznámky!AA27=8,poznámky!A28)+IF(poznámky!AA28=8,poznámky!A29)+IF(poznámky!AA29=8,poznámky!A30)+IF(poznámky!AA30=8,poznámky!A31)+IF(poznámky!AA31=8,poznámky!A32)+IF(poznámky!AA32=8,poznámky!A33)</f>
        <v>8</v>
      </c>
      <c r="BB30" s="286" t="s">
        <v>11</v>
      </c>
      <c r="BC30" s="287">
        <f t="shared" si="5"/>
        <v>0</v>
      </c>
      <c r="BD30" s="288">
        <f>AV30+poznámky!U17</f>
        <v>0</v>
      </c>
      <c r="BE30" s="289">
        <f>AW30+poznámky!V17</f>
        <v>0</v>
      </c>
      <c r="BF30" s="290" t="s">
        <v>10</v>
      </c>
      <c r="BG30" s="291">
        <f>AY30+poznámky!X17</f>
        <v>0</v>
      </c>
      <c r="BH30" s="238">
        <f t="shared" si="6"/>
        <v>0</v>
      </c>
      <c r="BI30" s="292">
        <f>IF(poznámky!AI18=8,poznámky!A19)+IF(poznámky!AI19=8,poznámky!A20)+IF(poznámky!AI20=8,poznámky!A21)+IF(poznámky!AI21=8,poznámky!A22)+IF(poznámky!AI22=8,poznámky!A23)+IF(poznámky!AI23=8,poznámky!A24)+IF(poznámky!AI24=8,poznámky!A25)+IF(poznámky!AI25=8,poznámky!A26)+IF(poznámky!AI26=8,poznámky!A27)+IF(poznámky!AI27=8,poznámky!A28)+IF(poznámky!AI28=8,poznámky!A29)+IF(poznámky!AI29=8,poznámky!A30)+IF(poznámky!AI30=8,poznámky!A31)+IF(poznámky!AI31=8,poznámky!A32)+IF(poznámky!AI32=8,poznámky!A33)</f>
        <v>8</v>
      </c>
      <c r="BJ30" s="240" t="s">
        <v>11</v>
      </c>
      <c r="BK30" s="241">
        <f t="shared" si="7"/>
        <v>0</v>
      </c>
    </row>
    <row r="31" spans="1:71" ht="21.75" customHeight="1" x14ac:dyDescent="0.2">
      <c r="A31" s="217">
        <v>9</v>
      </c>
      <c r="B31" s="218">
        <f>poznámky!T18</f>
        <v>0</v>
      </c>
      <c r="C31" s="242"/>
      <c r="D31" s="243" t="s">
        <v>10</v>
      </c>
      <c r="E31" s="244"/>
      <c r="F31" s="242"/>
      <c r="G31" s="243" t="s">
        <v>10</v>
      </c>
      <c r="H31" s="244"/>
      <c r="I31" s="242"/>
      <c r="J31" s="243" t="s">
        <v>10</v>
      </c>
      <c r="K31" s="244"/>
      <c r="L31" s="242"/>
      <c r="M31" s="243" t="s">
        <v>10</v>
      </c>
      <c r="N31" s="244"/>
      <c r="O31" s="242"/>
      <c r="P31" s="243" t="s">
        <v>10</v>
      </c>
      <c r="Q31" s="244"/>
      <c r="R31" s="242"/>
      <c r="S31" s="243" t="s">
        <v>10</v>
      </c>
      <c r="T31" s="244"/>
      <c r="U31" s="242"/>
      <c r="V31" s="243" t="s">
        <v>10</v>
      </c>
      <c r="W31" s="244"/>
      <c r="X31" s="242"/>
      <c r="Y31" s="243" t="s">
        <v>10</v>
      </c>
      <c r="Z31" s="244"/>
      <c r="AA31" s="503" t="s">
        <v>42</v>
      </c>
      <c r="AB31" s="445"/>
      <c r="AC31" s="446"/>
      <c r="AD31" s="219">
        <f>AC32</f>
        <v>0</v>
      </c>
      <c r="AE31" s="220" t="s">
        <v>10</v>
      </c>
      <c r="AF31" s="221">
        <f>AA32</f>
        <v>0</v>
      </c>
      <c r="AG31" s="222">
        <f>AC33</f>
        <v>0</v>
      </c>
      <c r="AH31" s="223" t="s">
        <v>10</v>
      </c>
      <c r="AI31" s="224">
        <f>AA33</f>
        <v>0</v>
      </c>
      <c r="AJ31" s="222">
        <f>AC34</f>
        <v>0</v>
      </c>
      <c r="AK31" s="223" t="s">
        <v>10</v>
      </c>
      <c r="AL31" s="225">
        <f>AA34</f>
        <v>0</v>
      </c>
      <c r="AM31" s="222">
        <f>AC35</f>
        <v>0</v>
      </c>
      <c r="AN31" s="223" t="s">
        <v>10</v>
      </c>
      <c r="AO31" s="225">
        <f>AA35</f>
        <v>0</v>
      </c>
      <c r="AP31" s="222">
        <f>AC36</f>
        <v>0</v>
      </c>
      <c r="AQ31" s="223" t="s">
        <v>10</v>
      </c>
      <c r="AR31" s="224">
        <f>AA36</f>
        <v>0</v>
      </c>
      <c r="AS31" s="222">
        <f>AC37</f>
        <v>0</v>
      </c>
      <c r="AT31" s="223" t="s">
        <v>10</v>
      </c>
      <c r="AU31" s="225">
        <f>AA37</f>
        <v>0</v>
      </c>
      <c r="AV31" s="280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0</v>
      </c>
      <c r="AW31" s="281">
        <f>SUM(C31,F31,I31,L31,O31,R31,U31,X31,AD31,AG31,AJ31,AM31,AP31,AS31)</f>
        <v>0</v>
      </c>
      <c r="AX31" s="282" t="s">
        <v>10</v>
      </c>
      <c r="AY31" s="283">
        <f>SUM(E31,H31,K31,N31,Q31,T31,W31,Z31,AF31,AI31,AL31,AO31,AR31,AU31)</f>
        <v>0</v>
      </c>
      <c r="AZ31" s="284">
        <f t="shared" si="4"/>
        <v>0</v>
      </c>
      <c r="BA31" s="285">
        <f>IF(poznámky!AA18=9,poznámky!A19)+IF(poznámky!AA19=9,poznámky!A20)+IF(poznámky!AA20=9,poznámky!A21)+IF(poznámky!AA21=9,poznámky!A22)+IF(poznámky!AA22=9,poznámky!A23)+IF(poznámky!AA23=9,poznámky!A24)+IF(poznámky!AA24=9,poznámky!A25)+IF(poznámky!AA25=9,poznámky!A26)+IF(poznámky!AA26=9,poznámky!A27)+IF(poznámky!AA27=9,poznámky!A28)+IF(poznámky!AA28=9,poznámky!A29)+IF(poznámky!AA29=9,poznámky!A30)+IF(poznámky!AA30=9,poznámky!A31)+IF(poznámky!AA31=9,poznámky!A32)+IF(poznámky!AA32=9,poznámky!A33)</f>
        <v>9</v>
      </c>
      <c r="BB31" s="286" t="s">
        <v>11</v>
      </c>
      <c r="BC31" s="287">
        <f t="shared" si="5"/>
        <v>0</v>
      </c>
      <c r="BD31" s="293">
        <f>AV31+poznámky!U18</f>
        <v>0</v>
      </c>
      <c r="BE31" s="289">
        <f>AW31+poznámky!V18</f>
        <v>0</v>
      </c>
      <c r="BF31" s="290" t="s">
        <v>10</v>
      </c>
      <c r="BG31" s="291">
        <f>AY31+poznámky!X18</f>
        <v>0</v>
      </c>
      <c r="BH31" s="238">
        <f t="shared" si="6"/>
        <v>0</v>
      </c>
      <c r="BI31" s="292">
        <f>IF(poznámky!AI18=9,poznámky!A19)+IF(poznámky!AI19=9,poznámky!A20)+IF(poznámky!AI20=9,poznámky!A21)+IF(poznámky!AI21=9,poznámky!A22)+IF(poznámky!AI22=9,poznámky!A23)+IF(poznámky!AI23=9,poznámky!A24)+IF(poznámky!AI24=9,poznámky!A25)+IF(poznámky!AI25=9,poznámky!A26)+IF(poznámky!AI26=9,poznámky!A27)+IF(poznámky!AI27=9,poznámky!A28)+IF(poznámky!AI28=9,poznámky!A29)+IF(poznámky!AI29=9,poznámky!A30)+IF(poznámky!AI30=9,poznámky!A31)+IF(poznámky!AI31=9,poznámky!A32)+IF(poznámky!AI32=9,poznámky!A33)</f>
        <v>9</v>
      </c>
      <c r="BJ31" s="240" t="s">
        <v>11</v>
      </c>
      <c r="BK31" s="241">
        <f t="shared" si="7"/>
        <v>0</v>
      </c>
    </row>
    <row r="32" spans="1:71" ht="21.75" customHeight="1" x14ac:dyDescent="0.2">
      <c r="A32" s="217">
        <v>10</v>
      </c>
      <c r="B32" s="218">
        <f>poznámky!T19</f>
        <v>0</v>
      </c>
      <c r="C32" s="242"/>
      <c r="D32" s="243" t="s">
        <v>10</v>
      </c>
      <c r="E32" s="244"/>
      <c r="F32" s="242"/>
      <c r="G32" s="243" t="s">
        <v>10</v>
      </c>
      <c r="H32" s="244"/>
      <c r="I32" s="242"/>
      <c r="J32" s="243" t="s">
        <v>10</v>
      </c>
      <c r="K32" s="244"/>
      <c r="L32" s="242"/>
      <c r="M32" s="243" t="s">
        <v>10</v>
      </c>
      <c r="N32" s="244"/>
      <c r="O32" s="242"/>
      <c r="P32" s="243" t="s">
        <v>10</v>
      </c>
      <c r="Q32" s="244"/>
      <c r="R32" s="242"/>
      <c r="S32" s="243" t="s">
        <v>10</v>
      </c>
      <c r="T32" s="244"/>
      <c r="U32" s="242"/>
      <c r="V32" s="243" t="s">
        <v>10</v>
      </c>
      <c r="W32" s="244"/>
      <c r="X32" s="242"/>
      <c r="Y32" s="243" t="s">
        <v>10</v>
      </c>
      <c r="Z32" s="244"/>
      <c r="AA32" s="242"/>
      <c r="AB32" s="243" t="s">
        <v>10</v>
      </c>
      <c r="AC32" s="244"/>
      <c r="AD32" s="503" t="s">
        <v>35</v>
      </c>
      <c r="AE32" s="445"/>
      <c r="AF32" s="446"/>
      <c r="AG32" s="222">
        <f>AF33</f>
        <v>0</v>
      </c>
      <c r="AH32" s="223" t="s">
        <v>10</v>
      </c>
      <c r="AI32" s="224">
        <f>AD33</f>
        <v>0</v>
      </c>
      <c r="AJ32" s="222">
        <f>AF34</f>
        <v>0</v>
      </c>
      <c r="AK32" s="223" t="s">
        <v>10</v>
      </c>
      <c r="AL32" s="225">
        <f>AD34</f>
        <v>0</v>
      </c>
      <c r="AM32" s="222">
        <f>AF35</f>
        <v>0</v>
      </c>
      <c r="AN32" s="223" t="s">
        <v>10</v>
      </c>
      <c r="AO32" s="225">
        <f>AD35</f>
        <v>0</v>
      </c>
      <c r="AP32" s="222">
        <f>AF36</f>
        <v>0</v>
      </c>
      <c r="AQ32" s="223" t="s">
        <v>10</v>
      </c>
      <c r="AR32" s="224">
        <f>AD36</f>
        <v>0</v>
      </c>
      <c r="AS32" s="222">
        <f>AF37</f>
        <v>0</v>
      </c>
      <c r="AT32" s="223" t="s">
        <v>10</v>
      </c>
      <c r="AU32" s="225">
        <f>AD37</f>
        <v>0</v>
      </c>
      <c r="AV32" s="280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281">
        <f>SUM(C32,F32,I32,L32,O32,R32,U32,X32,AA32,AG32,AJ32,AM32,AP32,AS32)</f>
        <v>0</v>
      </c>
      <c r="AX32" s="282" t="s">
        <v>10</v>
      </c>
      <c r="AY32" s="283">
        <f>SUM(E32,H32,K32,N32,Q32,T32,W32,Z32,AC32,AI32,AL32,AO32,AR32,AU32)</f>
        <v>0</v>
      </c>
      <c r="AZ32" s="284">
        <f t="shared" si="4"/>
        <v>0</v>
      </c>
      <c r="BA32" s="285">
        <f>IF(poznámky!AA18=10,poznámky!A19)+IF(poznámky!AA19=10,poznámky!A20)+IF(poznámky!AA20=10,poznámky!A21)+IF(poznámky!AA21=10,poznámky!A22)+IF(poznámky!AA22=10,poznámky!A23)+IF(poznámky!AA23=10,poznámky!A24)+IF(poznámky!AA24=10,poznámky!A25)+IF(poznámky!AA25=10,poznámky!A26)+IF(poznámky!AA26=10,poznámky!A27)+IF(poznámky!AA27=10,poznámky!A28)+IF(poznámky!AA28=10,poznámky!A29)+IF(poznámky!AA29=10,poznámky!A30)+IF(poznámky!AA30=10,poznámky!A31)+IF(poznámky!AA31=10,poznámky!A32)+IF(poznámky!AA32=10,poznámky!A33)</f>
        <v>10</v>
      </c>
      <c r="BB32" s="286" t="s">
        <v>11</v>
      </c>
      <c r="BC32" s="287">
        <f t="shared" si="5"/>
        <v>0</v>
      </c>
      <c r="BD32" s="288" t="e">
        <f>AV32+poznámky!U19</f>
        <v>#VALUE!</v>
      </c>
      <c r="BE32" s="289">
        <f>AW32+poznámky!V19</f>
        <v>0</v>
      </c>
      <c r="BF32" s="290" t="s">
        <v>10</v>
      </c>
      <c r="BG32" s="291">
        <f>AY32+poznámky!X19</f>
        <v>0</v>
      </c>
      <c r="BH32" s="238">
        <f t="shared" si="6"/>
        <v>0</v>
      </c>
      <c r="BI32" s="292">
        <f>IF(poznámky!AI18=10,poznámky!A19)+IF(poznámky!AI19=10,poznámky!A20)+IF(poznámky!AI20=10,poznámky!A21)+IF(poznámky!AI21=10,poznámky!A22)+IF(poznámky!AI22=10,poznámky!A23)+IF(poznámky!AI23=10,poznámky!A24)+IF(poznámky!AI24=10,poznámky!A25)+IF(poznámky!AI25=10,poznámky!A26)+IF(poznámky!AI26=10,poznámky!A27)+IF(poznámky!AI27=10,poznámky!A28)+IF(poznámky!AI28=10,poznámky!A29)+IF(poznámky!AI29=10,poznámky!A30)+IF(poznámky!AI30=10,poznámky!A31)+IF(poznámky!AI31=10,poznámky!A32)+IF(poznámky!AI32=10,poznámky!A33)</f>
        <v>10</v>
      </c>
      <c r="BJ32" s="240" t="s">
        <v>11</v>
      </c>
      <c r="BK32" s="241">
        <f t="shared" si="7"/>
        <v>0</v>
      </c>
    </row>
    <row r="33" spans="1:63" ht="21.75" customHeight="1" x14ac:dyDescent="0.2">
      <c r="A33" s="217">
        <v>11</v>
      </c>
      <c r="B33" s="246">
        <f>poznámky!T20</f>
        <v>0</v>
      </c>
      <c r="C33" s="222"/>
      <c r="D33" s="223" t="s">
        <v>10</v>
      </c>
      <c r="E33" s="224"/>
      <c r="F33" s="222"/>
      <c r="G33" s="223" t="s">
        <v>10</v>
      </c>
      <c r="H33" s="224"/>
      <c r="I33" s="222"/>
      <c r="J33" s="223" t="s">
        <v>10</v>
      </c>
      <c r="K33" s="224"/>
      <c r="L33" s="222"/>
      <c r="M33" s="223" t="s">
        <v>10</v>
      </c>
      <c r="N33" s="224"/>
      <c r="O33" s="222"/>
      <c r="P33" s="223" t="s">
        <v>10</v>
      </c>
      <c r="Q33" s="224"/>
      <c r="R33" s="222"/>
      <c r="S33" s="223" t="s">
        <v>10</v>
      </c>
      <c r="T33" s="224"/>
      <c r="U33" s="222"/>
      <c r="V33" s="223" t="s">
        <v>10</v>
      </c>
      <c r="W33" s="224"/>
      <c r="X33" s="222"/>
      <c r="Y33" s="223" t="s">
        <v>10</v>
      </c>
      <c r="Z33" s="224"/>
      <c r="AA33" s="222"/>
      <c r="AB33" s="223" t="s">
        <v>10</v>
      </c>
      <c r="AC33" s="224"/>
      <c r="AD33" s="222"/>
      <c r="AE33" s="223" t="s">
        <v>10</v>
      </c>
      <c r="AF33" s="224"/>
      <c r="AG33" s="503" t="s">
        <v>43</v>
      </c>
      <c r="AH33" s="445"/>
      <c r="AI33" s="446"/>
      <c r="AJ33" s="222">
        <f>AI34</f>
        <v>0</v>
      </c>
      <c r="AK33" s="223" t="s">
        <v>10</v>
      </c>
      <c r="AL33" s="225">
        <f>AG34</f>
        <v>0</v>
      </c>
      <c r="AM33" s="222">
        <f>AI35</f>
        <v>0</v>
      </c>
      <c r="AN33" s="223" t="s">
        <v>10</v>
      </c>
      <c r="AO33" s="225">
        <f>AG35</f>
        <v>0</v>
      </c>
      <c r="AP33" s="222">
        <f>AI36</f>
        <v>0</v>
      </c>
      <c r="AQ33" s="223" t="s">
        <v>10</v>
      </c>
      <c r="AR33" s="224">
        <f>AG36</f>
        <v>0</v>
      </c>
      <c r="AS33" s="222">
        <f>AI37</f>
        <v>0</v>
      </c>
      <c r="AT33" s="223" t="s">
        <v>10</v>
      </c>
      <c r="AU33" s="225">
        <f>AG37</f>
        <v>0</v>
      </c>
      <c r="AV33" s="294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295">
        <f>SUM(C33,F33,I33,L33,O33,R33,U33,X33,AA33,AD33,AJ33,AM33,AP33,AS33)</f>
        <v>0</v>
      </c>
      <c r="AX33" s="296" t="s">
        <v>10</v>
      </c>
      <c r="AY33" s="297">
        <f>SUM(E33,H33,K33,N33,Q33,T33,W33,Z33,AC33,AF33,AL33,AO33,AR33,AU33)</f>
        <v>0</v>
      </c>
      <c r="AZ33" s="298">
        <f t="shared" si="4"/>
        <v>0</v>
      </c>
      <c r="BA33" s="299">
        <f>IF(poznámky!AA18=11,poznámky!A19)+IF(poznámky!AA19=11,poznámky!A20)+IF(poznámky!AA20=11,poznámky!A21)+IF(poznámky!AA21=11,poznámky!A22)+IF(poznámky!AA22=11,poznámky!A23)+IF(poznámky!AA23=11,poznámky!A24)+IF(poznámky!AA24=11,poznámky!A25)+IF(poznámky!AA25=11,poznámky!A26)+IF(poznámky!AA26=11,poznámky!A27)+IF(poznámky!AA27=11,poznámky!A28)+IF(poznámky!AA28=11,poznámky!A29)+IF(poznámky!AA29=11,poznámky!A30)+IF(poznámky!AA30=11,poznámky!A31)+IF(poznámky!AA31=11,poznámky!A32)+IF(poznámky!AA32=11,poznámky!A33)</f>
        <v>11</v>
      </c>
      <c r="BB33" s="300" t="s">
        <v>11</v>
      </c>
      <c r="BC33" s="301">
        <f t="shared" si="5"/>
        <v>0</v>
      </c>
      <c r="BD33" s="302" t="e">
        <f>AV33+poznámky!U20</f>
        <v>#N/A</v>
      </c>
      <c r="BE33" s="303">
        <f>AW33+poznámky!V20</f>
        <v>0</v>
      </c>
      <c r="BF33" s="304" t="s">
        <v>10</v>
      </c>
      <c r="BG33" s="305">
        <f>AY33+poznámky!X20</f>
        <v>0</v>
      </c>
      <c r="BH33" s="259">
        <f t="shared" si="6"/>
        <v>0</v>
      </c>
      <c r="BI33" s="306">
        <f>IF(poznámky!AI18=11,poznámky!A19)+IF(poznámky!AI19=11,poznámky!A20)+IF(poznámky!AI20=11,poznámky!A21)+IF(poznámky!AI21=11,poznámky!A22)+IF(poznámky!AI22=11,poznámky!A23)+IF(poznámky!AI23=11,poznámky!A24)+IF(poznámky!AI24=11,poznámky!A25)+IF(poznámky!AI25=11,poznámky!A26)+IF(poznámky!AI26=11,poznámky!A27)+IF(poznámky!AI27=11,poznámky!A28)+IF(poznámky!AI28=11,poznámky!A29)+IF(poznámky!AI29=11,poznámky!A30)+IF(poznámky!AI30=11,poznámky!A31)+IF(poznámky!AI31=11,poznámky!A32)+IF(poznámky!AI32=11,poznámky!A33)</f>
        <v>11</v>
      </c>
      <c r="BJ33" s="261" t="s">
        <v>11</v>
      </c>
      <c r="BK33" s="262">
        <f t="shared" si="7"/>
        <v>0</v>
      </c>
    </row>
    <row r="34" spans="1:63" ht="21.75" customHeight="1" x14ac:dyDescent="0.2">
      <c r="A34" s="217">
        <v>12</v>
      </c>
      <c r="B34" s="246">
        <f>poznámky!T21</f>
        <v>0</v>
      </c>
      <c r="C34" s="222"/>
      <c r="D34" s="223" t="s">
        <v>10</v>
      </c>
      <c r="E34" s="224"/>
      <c r="F34" s="222"/>
      <c r="G34" s="223" t="s">
        <v>10</v>
      </c>
      <c r="H34" s="224"/>
      <c r="I34" s="222"/>
      <c r="J34" s="223" t="s">
        <v>10</v>
      </c>
      <c r="K34" s="224"/>
      <c r="L34" s="222"/>
      <c r="M34" s="223" t="s">
        <v>10</v>
      </c>
      <c r="N34" s="224"/>
      <c r="O34" s="222"/>
      <c r="P34" s="223" t="s">
        <v>10</v>
      </c>
      <c r="Q34" s="224"/>
      <c r="R34" s="222"/>
      <c r="S34" s="223" t="s">
        <v>10</v>
      </c>
      <c r="T34" s="224"/>
      <c r="U34" s="222"/>
      <c r="V34" s="223" t="s">
        <v>10</v>
      </c>
      <c r="W34" s="224"/>
      <c r="X34" s="222"/>
      <c r="Y34" s="223" t="s">
        <v>10</v>
      </c>
      <c r="Z34" s="224"/>
      <c r="AA34" s="222"/>
      <c r="AB34" s="223" t="s">
        <v>10</v>
      </c>
      <c r="AC34" s="224"/>
      <c r="AD34" s="222"/>
      <c r="AE34" s="223" t="s">
        <v>10</v>
      </c>
      <c r="AF34" s="224"/>
      <c r="AG34" s="222"/>
      <c r="AH34" s="223" t="s">
        <v>10</v>
      </c>
      <c r="AI34" s="224"/>
      <c r="AJ34" s="503">
        <v>2</v>
      </c>
      <c r="AK34" s="445"/>
      <c r="AL34" s="449"/>
      <c r="AM34" s="222">
        <f>AL35</f>
        <v>0</v>
      </c>
      <c r="AN34" s="223" t="s">
        <v>10</v>
      </c>
      <c r="AO34" s="224">
        <f>AJ35</f>
        <v>0</v>
      </c>
      <c r="AP34" s="222">
        <f>AL36</f>
        <v>0</v>
      </c>
      <c r="AQ34" s="223" t="s">
        <v>10</v>
      </c>
      <c r="AR34" s="224">
        <f>AJ36</f>
        <v>0</v>
      </c>
      <c r="AS34" s="222">
        <f>AL37</f>
        <v>0</v>
      </c>
      <c r="AT34" s="223" t="s">
        <v>10</v>
      </c>
      <c r="AU34" s="263">
        <f>AJ37</f>
        <v>0</v>
      </c>
      <c r="AV34" s="294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295">
        <f>SUM(C34,F34,I34,L34,O34,R34,U34,X34,AA34,AD34,AG34,AM34,AP34,AS34)</f>
        <v>0</v>
      </c>
      <c r="AX34" s="296" t="s">
        <v>10</v>
      </c>
      <c r="AY34" s="297">
        <f>SUM(E34,H34,K34,N34,Q34,T34,W34,Z34,AC34,AF34,AI34,AO34,AR34,AU34)</f>
        <v>0</v>
      </c>
      <c r="AZ34" s="298">
        <f t="shared" si="4"/>
        <v>0</v>
      </c>
      <c r="BA34" s="299">
        <f>IF(poznámky!AA18=12,poznámky!A19)+IF(poznámky!AA19=12,poznámky!A20)+IF(poznámky!AA20=12,poznámky!A21)+IF(poznámky!AA21=12,poznámky!A22)+IF(poznámky!AA22=12,poznámky!A23)+IF(poznámky!AA23=12,poznámky!A24)+IF(poznámky!AA24=12,poznámky!A25)+IF(poznámky!AA25=12,poznámky!A26)+IF(poznámky!AA26=12,poznámky!A27)+IF(poznámky!AA27=12,poznámky!A28)+IF(poznámky!AA28=12,poznámky!A29)+IF(poznámky!AA29=12,poznámky!A30)+IF(poznámky!AA30=12,poznámky!A31)+IF(poznámky!AA31=12,poznámky!A32)+IF(poznámky!AA32=12,poznámky!A33)</f>
        <v>12</v>
      </c>
      <c r="BB34" s="300" t="s">
        <v>11</v>
      </c>
      <c r="BC34" s="301">
        <f t="shared" si="5"/>
        <v>0</v>
      </c>
      <c r="BD34" s="307" t="e">
        <f>AV34+poznámky!U21</f>
        <v>#N/A</v>
      </c>
      <c r="BE34" s="303">
        <f>AW34+poznámky!V21</f>
        <v>0</v>
      </c>
      <c r="BF34" s="304" t="s">
        <v>10</v>
      </c>
      <c r="BG34" s="305">
        <f>AY34+poznámky!X21</f>
        <v>0</v>
      </c>
      <c r="BH34" s="259">
        <f t="shared" si="6"/>
        <v>0</v>
      </c>
      <c r="BI34" s="306">
        <f>IF(poznámky!AI18=12,poznámky!A19)+IF(poznámky!AI19=12,poznámky!A20)+IF(poznámky!AI20=12,poznámky!A21)+IF(poznámky!AI21=12,poznámky!A22)+IF(poznámky!AI22=12,poznámky!A23)+IF(poznámky!AI23=12,poznámky!A24)+IF(poznámky!AI24=12,poznámky!A25)+IF(poznámky!AI25=12,poznámky!A26)+IF(poznámky!AI26=12,poznámky!A27)+IF(poznámky!AI27=12,poznámky!A28)+IF(poznámky!AI28=12,poznámky!A29)+IF(poznámky!AI29=12,poznámky!A30)+IF(poznámky!AI30=12,poznámky!A31)+IF(poznámky!AI31=12,poznámky!A32)+IF(poznámky!AI32=12,poznámky!A33)</f>
        <v>12</v>
      </c>
      <c r="BJ34" s="261" t="s">
        <v>11</v>
      </c>
      <c r="BK34" s="262">
        <f t="shared" si="7"/>
        <v>0</v>
      </c>
    </row>
    <row r="35" spans="1:63" ht="21.75" customHeight="1" x14ac:dyDescent="0.2">
      <c r="A35" s="217">
        <v>13</v>
      </c>
      <c r="B35" s="246">
        <f>poznámky!T22</f>
        <v>0</v>
      </c>
      <c r="C35" s="222"/>
      <c r="D35" s="223" t="s">
        <v>10</v>
      </c>
      <c r="E35" s="224"/>
      <c r="F35" s="222"/>
      <c r="G35" s="223" t="s">
        <v>10</v>
      </c>
      <c r="H35" s="224"/>
      <c r="I35" s="222"/>
      <c r="J35" s="223" t="s">
        <v>10</v>
      </c>
      <c r="K35" s="224"/>
      <c r="L35" s="222"/>
      <c r="M35" s="223" t="s">
        <v>10</v>
      </c>
      <c r="N35" s="224"/>
      <c r="O35" s="222"/>
      <c r="P35" s="223" t="s">
        <v>10</v>
      </c>
      <c r="Q35" s="224"/>
      <c r="R35" s="222"/>
      <c r="S35" s="223" t="s">
        <v>10</v>
      </c>
      <c r="T35" s="224"/>
      <c r="U35" s="222"/>
      <c r="V35" s="223" t="s">
        <v>10</v>
      </c>
      <c r="W35" s="224"/>
      <c r="X35" s="222"/>
      <c r="Y35" s="223" t="s">
        <v>10</v>
      </c>
      <c r="Z35" s="224"/>
      <c r="AA35" s="222"/>
      <c r="AB35" s="223" t="s">
        <v>10</v>
      </c>
      <c r="AC35" s="224"/>
      <c r="AD35" s="222"/>
      <c r="AE35" s="223" t="s">
        <v>10</v>
      </c>
      <c r="AF35" s="224"/>
      <c r="AG35" s="222"/>
      <c r="AH35" s="223" t="s">
        <v>10</v>
      </c>
      <c r="AI35" s="224"/>
      <c r="AJ35" s="222"/>
      <c r="AK35" s="223" t="s">
        <v>10</v>
      </c>
      <c r="AL35" s="225"/>
      <c r="AM35" s="503">
        <v>0</v>
      </c>
      <c r="AN35" s="445"/>
      <c r="AO35" s="449"/>
      <c r="AP35" s="222">
        <f>AO36</f>
        <v>0</v>
      </c>
      <c r="AQ35" s="223" t="s">
        <v>10</v>
      </c>
      <c r="AR35" s="224">
        <f>AM36</f>
        <v>0</v>
      </c>
      <c r="AS35" s="222">
        <f>AO37</f>
        <v>0</v>
      </c>
      <c r="AT35" s="223" t="s">
        <v>10</v>
      </c>
      <c r="AU35" s="225">
        <f>AM37</f>
        <v>0</v>
      </c>
      <c r="AV35" s="294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295">
        <f>SUM(C35,F35,I35,L35,O35,R35,U35,X35,AA35,AD35,AG35,AJ35,AP35,AS35)</f>
        <v>0</v>
      </c>
      <c r="AX35" s="308" t="s">
        <v>10</v>
      </c>
      <c r="AY35" s="297">
        <f>SUM(E35,H35,K35,N35,Q35,T35,W35,Z35,AC35,AF35,AI35,AL35,AR35,AU35)</f>
        <v>0</v>
      </c>
      <c r="AZ35" s="298">
        <f t="shared" si="4"/>
        <v>0</v>
      </c>
      <c r="BA35" s="299">
        <f>IF(poznámky!AA18=13,poznámky!A19)+IF(poznámky!AA19=13,poznámky!A20)+IF(poznámky!AA20=13,poznámky!A21)+IF(poznámky!AA21=13,poznámky!A22)+IF(poznámky!AA22=13,poznámky!A23)+IF(poznámky!AA23=13,poznámky!A24)+IF(poznámky!AA24=13,poznámky!A25)+IF(poznámky!AA25=13,poznámky!A26)+IF(poznámky!AA26=13,poznámky!A27)+IF(poznámky!AA27=13,poznámky!A28)+IF(poznámky!AA28=13,poznámky!A29)+IF(poznámky!AA29=13,poznámky!A30)+IF(poznámky!AA30=13,poznámky!A31)+IF(poznámky!AA31=13,poznámky!A32)+IF(poznámky!AA32=13,poznámky!A33)</f>
        <v>13</v>
      </c>
      <c r="BB35" s="300" t="s">
        <v>11</v>
      </c>
      <c r="BC35" s="301">
        <f t="shared" si="5"/>
        <v>0</v>
      </c>
      <c r="BD35" s="302" t="e">
        <f>AV35+poznámky!U22</f>
        <v>#N/A</v>
      </c>
      <c r="BE35" s="303">
        <f>AW35+poznámky!V22</f>
        <v>0</v>
      </c>
      <c r="BF35" s="304" t="s">
        <v>10</v>
      </c>
      <c r="BG35" s="305">
        <f>AY35+poznámky!X22</f>
        <v>0</v>
      </c>
      <c r="BH35" s="259">
        <f t="shared" si="6"/>
        <v>0</v>
      </c>
      <c r="BI35" s="306">
        <f>IF(poznámky!AI18=13,poznámky!A19)+IF(poznámky!AI19=13,poznámky!A20)+IF(poznámky!AI20=13,poznámky!A21)+IF(poznámky!AI21=13,poznámky!A22)+IF(poznámky!AI22=13,poznámky!A23)+IF(poznámky!AI23=13,poznámky!A24)+IF(poznámky!AI24=13,poznámky!A25)+IF(poznámky!AI25=13,poznámky!A26)+IF(poznámky!AI26=13,poznámky!A27)+IF(poznámky!AI27=13,poznámky!A28)+IF(poznámky!AI28=13,poznámky!A29)+IF(poznámky!AI29=13,poznámky!A30)+IF(poznámky!AI30=13,poznámky!A31)+IF(poznámky!AI31=13,poznámky!A32)+IF(poznámky!AI32=13,poznámky!A33)</f>
        <v>13</v>
      </c>
      <c r="BJ35" s="261" t="s">
        <v>11</v>
      </c>
      <c r="BK35" s="262">
        <f t="shared" si="7"/>
        <v>0</v>
      </c>
    </row>
    <row r="36" spans="1:63" ht="21.75" customHeight="1" x14ac:dyDescent="0.2">
      <c r="A36" s="217">
        <v>14</v>
      </c>
      <c r="B36" s="246">
        <f>poznámky!T23</f>
        <v>0</v>
      </c>
      <c r="C36" s="222"/>
      <c r="D36" s="223" t="s">
        <v>10</v>
      </c>
      <c r="E36" s="224"/>
      <c r="F36" s="222"/>
      <c r="G36" s="223" t="s">
        <v>10</v>
      </c>
      <c r="H36" s="224"/>
      <c r="I36" s="222"/>
      <c r="J36" s="223" t="s">
        <v>10</v>
      </c>
      <c r="K36" s="224"/>
      <c r="L36" s="222"/>
      <c r="M36" s="223" t="s">
        <v>10</v>
      </c>
      <c r="N36" s="224"/>
      <c r="O36" s="222"/>
      <c r="P36" s="223" t="s">
        <v>10</v>
      </c>
      <c r="Q36" s="224"/>
      <c r="R36" s="222"/>
      <c r="S36" s="223" t="s">
        <v>10</v>
      </c>
      <c r="T36" s="224"/>
      <c r="U36" s="222"/>
      <c r="V36" s="223" t="s">
        <v>10</v>
      </c>
      <c r="W36" s="224"/>
      <c r="X36" s="222"/>
      <c r="Y36" s="223" t="s">
        <v>10</v>
      </c>
      <c r="Z36" s="224"/>
      <c r="AA36" s="222"/>
      <c r="AB36" s="223" t="s">
        <v>10</v>
      </c>
      <c r="AC36" s="224"/>
      <c r="AD36" s="222"/>
      <c r="AE36" s="223" t="s">
        <v>10</v>
      </c>
      <c r="AF36" s="224"/>
      <c r="AG36" s="222"/>
      <c r="AH36" s="223" t="s">
        <v>10</v>
      </c>
      <c r="AI36" s="224"/>
      <c r="AJ36" s="222"/>
      <c r="AK36" s="223" t="s">
        <v>10</v>
      </c>
      <c r="AL36" s="225"/>
      <c r="AM36" s="222"/>
      <c r="AN36" s="223" t="s">
        <v>10</v>
      </c>
      <c r="AO36" s="224"/>
      <c r="AP36" s="503">
        <v>1</v>
      </c>
      <c r="AQ36" s="445"/>
      <c r="AR36" s="449"/>
      <c r="AS36" s="222">
        <f>AR37</f>
        <v>0</v>
      </c>
      <c r="AT36" s="223" t="s">
        <v>10</v>
      </c>
      <c r="AU36" s="225">
        <f>AP37</f>
        <v>0</v>
      </c>
      <c r="AV36" s="294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295">
        <f>SUM(C36,F36,I36,L36,O36,R36,U36,X36,AA36,AD36,AG36,AJ36,AM36,AS36)</f>
        <v>0</v>
      </c>
      <c r="AX36" s="308" t="s">
        <v>10</v>
      </c>
      <c r="AY36" s="297">
        <f>SUM(E36,H36,K36,N36,Q36,T36,W36,Z36,AC36,AF36,AI36,AL36,AO36,AU36)</f>
        <v>0</v>
      </c>
      <c r="AZ36" s="298">
        <f t="shared" si="4"/>
        <v>0</v>
      </c>
      <c r="BA36" s="299">
        <f>IF(poznámky!AA18=14,poznámky!A19)+IF(poznámky!AA19=14,poznámky!A20)+IF(poznámky!AA20=14,poznámky!A21)+IF(poznámky!AA21=14,poznámky!A22)+IF(poznámky!AA22=14,poznámky!A23)+IF(poznámky!AA23=14,poznámky!A24)+IF(poznámky!AA24=14,poznámky!A25)+IF(poznámky!AA25=14,poznámky!A26)+IF(poznámky!AA26=14,poznámky!A27)+IF(poznámky!AA27=14,poznámky!A28)+IF(poznámky!AA28=14,poznámky!A29)+IF(poznámky!AA29=14,poznámky!A30)+IF(poznámky!AA30=14,poznámky!A31)+IF(poznámky!AA31=14,poznámky!A32)+IF(poznámky!AA32=14,poznámky!A33)</f>
        <v>14</v>
      </c>
      <c r="BB36" s="300" t="s">
        <v>11</v>
      </c>
      <c r="BC36" s="301">
        <f t="shared" si="5"/>
        <v>0</v>
      </c>
      <c r="BD36" s="307" t="e">
        <f>AV36+poznámky!U23</f>
        <v>#N/A</v>
      </c>
      <c r="BE36" s="303">
        <f>AW36+poznámky!V23</f>
        <v>0</v>
      </c>
      <c r="BF36" s="304" t="s">
        <v>10</v>
      </c>
      <c r="BG36" s="305">
        <f>AY36+poznámky!X23</f>
        <v>0</v>
      </c>
      <c r="BH36" s="259">
        <f t="shared" si="6"/>
        <v>0</v>
      </c>
      <c r="BI36" s="306">
        <f>IF(poznámky!AI18=14,poznámky!A19)+IF(poznámky!AI19=14,poznámky!A20)+IF(poznámky!AI20=14,poznámky!A21)+IF(poznámky!AI21=14,poznámky!A22)+IF(poznámky!AI22=14,poznámky!A23)+IF(poznámky!AI23=14,poznámky!A24)+IF(poznámky!AI24=14,poznámky!A25)+IF(poznámky!AI25=14,poznámky!A26)+IF(poznámky!AI26=14,poznámky!A27)+IF(poznámky!AI27=14,poznámky!A28)+IF(poznámky!AI28=14,poznámky!A29)+IF(poznámky!AI29=14,poznámky!A30)+IF(poznámky!AI30=14,poznámky!A31)+IF(poznámky!AI31=14,poznámky!A32)+IF(poznámky!AI32=14,poznámky!A33)</f>
        <v>14</v>
      </c>
      <c r="BJ36" s="261" t="s">
        <v>11</v>
      </c>
      <c r="BK36" s="262">
        <f t="shared" si="7"/>
        <v>0</v>
      </c>
    </row>
    <row r="37" spans="1:63" ht="21.75" customHeight="1" x14ac:dyDescent="0.2">
      <c r="A37" s="265">
        <v>15</v>
      </c>
      <c r="B37" s="309">
        <f>IF(poznámky!R30=30,poznámky!T30)</f>
        <v>0</v>
      </c>
      <c r="C37" s="205"/>
      <c r="D37" s="266" t="s">
        <v>10</v>
      </c>
      <c r="E37" s="267"/>
      <c r="F37" s="205"/>
      <c r="G37" s="266" t="s">
        <v>10</v>
      </c>
      <c r="H37" s="267"/>
      <c r="I37" s="205"/>
      <c r="J37" s="266" t="s">
        <v>10</v>
      </c>
      <c r="K37" s="267"/>
      <c r="L37" s="205"/>
      <c r="M37" s="266" t="s">
        <v>10</v>
      </c>
      <c r="N37" s="267"/>
      <c r="O37" s="205"/>
      <c r="P37" s="266" t="s">
        <v>10</v>
      </c>
      <c r="Q37" s="267"/>
      <c r="R37" s="205"/>
      <c r="S37" s="266" t="s">
        <v>10</v>
      </c>
      <c r="T37" s="267"/>
      <c r="U37" s="205"/>
      <c r="V37" s="266" t="s">
        <v>10</v>
      </c>
      <c r="W37" s="267"/>
      <c r="X37" s="205"/>
      <c r="Y37" s="266" t="s">
        <v>10</v>
      </c>
      <c r="Z37" s="268"/>
      <c r="AA37" s="205"/>
      <c r="AB37" s="266" t="s">
        <v>10</v>
      </c>
      <c r="AC37" s="267"/>
      <c r="AD37" s="205"/>
      <c r="AE37" s="266" t="s">
        <v>10</v>
      </c>
      <c r="AF37" s="267"/>
      <c r="AG37" s="205"/>
      <c r="AH37" s="266" t="s">
        <v>10</v>
      </c>
      <c r="AI37" s="267"/>
      <c r="AJ37" s="205"/>
      <c r="AK37" s="266" t="s">
        <v>10</v>
      </c>
      <c r="AL37" s="269"/>
      <c r="AM37" s="205"/>
      <c r="AN37" s="266" t="s">
        <v>10</v>
      </c>
      <c r="AO37" s="267"/>
      <c r="AP37" s="205"/>
      <c r="AQ37" s="266" t="s">
        <v>10</v>
      </c>
      <c r="AR37" s="269"/>
      <c r="AS37" s="503">
        <v>0</v>
      </c>
      <c r="AT37" s="445"/>
      <c r="AU37" s="449"/>
      <c r="AV37" s="294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295">
        <f>SUM(C37,F37,I37,L37,O37,R37,U37,X37,AA37,AD37,AG37,AJ37,AM37,AP37)</f>
        <v>0</v>
      </c>
      <c r="AX37" s="310" t="s">
        <v>10</v>
      </c>
      <c r="AY37" s="297">
        <f>SUM(E37,H37,K37,N37,Q37,T37,W37,Z37,AC37,AF37,AI37,AL37,AO37,AR37)</f>
        <v>0</v>
      </c>
      <c r="AZ37" s="311">
        <f t="shared" si="4"/>
        <v>0</v>
      </c>
      <c r="BA37" s="312">
        <f>IF(poznámky!AA18=15,poznámky!A19)+IF(poznámky!AA19=15,poznámky!A20)+IF(poznámky!AA20=15,poznámky!A21)+IF(poznámky!AA21=15,poznámky!A22)+IF(poznámky!AA22=15,poznámky!A23)+IF(poznámky!AA23=15,poznámky!A24)+IF(poznámky!AA24=15,poznámky!A25)+IF(poznámky!AA25=15,poznámky!A26)+IF(poznámky!AA26=15,poznámky!A27)+IF(poznámky!AA27=15,poznámky!A28)+IF(poznámky!AA28=15,poznámky!A29)+IF(poznámky!AA29=15,poznámky!A30)+IF(poznámky!AA30=15,poznámky!A31)+IF(poznámky!AA31=15,poznámky!A32)+IF(poznámky!AA32=15,poznámky!A33)</f>
        <v>15</v>
      </c>
      <c r="BB37" s="300" t="s">
        <v>11</v>
      </c>
      <c r="BC37" s="301">
        <f t="shared" si="5"/>
        <v>0</v>
      </c>
      <c r="BD37" s="302" t="e">
        <f>AV37+poznámky!U24</f>
        <v>#N/A</v>
      </c>
      <c r="BE37" s="303">
        <f>AW37+poznámky!V24</f>
        <v>0</v>
      </c>
      <c r="BF37" s="304" t="s">
        <v>10</v>
      </c>
      <c r="BG37" s="305">
        <f>AY37+poznámky!X24</f>
        <v>0</v>
      </c>
      <c r="BH37" s="259">
        <f t="shared" si="6"/>
        <v>0</v>
      </c>
      <c r="BI37" s="313">
        <f>IF(poznámky!AI18=15,poznámky!A19)+IF(poznámky!AI19=15,poznámky!A20)+IF(poznámky!AI20=15,poznámky!A21)+IF(poznámky!AI21=15,poznámky!A22)+IF(poznámky!AI22=15,poznámky!A23)+IF(poznámky!AI23=15,poznámky!A24)+IF(poznámky!AI24=15,poznámky!A25)+IF(poznámky!AI25=15,poznámky!A26)+IF(poznámky!AI26=15,poznámky!A27)+IF(poznámky!AI27=15,poznámky!A28)+IF(poznámky!AI28=15,poznámky!A29)+IF(poznámky!AI29=15,poznámky!A30)+IF(poznámky!AI30=15,poznámky!A31)+IF(poznámky!AI31=15,poznámky!A32)+IF(poznámky!AI32=15,poznámky!A33)</f>
        <v>15</v>
      </c>
      <c r="BJ37" s="261" t="s">
        <v>11</v>
      </c>
      <c r="BK37" s="262">
        <f t="shared" si="7"/>
        <v>0</v>
      </c>
    </row>
    <row r="38" spans="1:63" ht="21.75" customHeight="1" x14ac:dyDescent="0.2">
      <c r="A38" s="504" t="s">
        <v>26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275"/>
      <c r="BE38" s="275"/>
      <c r="BF38" s="275"/>
      <c r="BG38" s="275"/>
      <c r="BH38" s="275"/>
      <c r="BI38" s="275"/>
      <c r="BJ38" s="275"/>
      <c r="BK38" s="275"/>
    </row>
  </sheetData>
  <mergeCells count="118">
    <mergeCell ref="AP21:AR21"/>
    <mergeCell ref="O21:Q21"/>
    <mergeCell ref="AW21:AY21"/>
    <mergeCell ref="AA21:AC21"/>
    <mergeCell ref="F21:H21"/>
    <mergeCell ref="C21:E21"/>
    <mergeCell ref="C22:E22"/>
    <mergeCell ref="AW2:AY2"/>
    <mergeCell ref="AW3:AY3"/>
    <mergeCell ref="C3:E3"/>
    <mergeCell ref="F3:H3"/>
    <mergeCell ref="I2:K2"/>
    <mergeCell ref="F2:H2"/>
    <mergeCell ref="C4:E4"/>
    <mergeCell ref="F5:H5"/>
    <mergeCell ref="AV1:BC1"/>
    <mergeCell ref="BD1:BK1"/>
    <mergeCell ref="A1:AU1"/>
    <mergeCell ref="C2:E2"/>
    <mergeCell ref="L2:N2"/>
    <mergeCell ref="U2:W2"/>
    <mergeCell ref="I6:K6"/>
    <mergeCell ref="L7:N7"/>
    <mergeCell ref="L3:N3"/>
    <mergeCell ref="I3:K3"/>
    <mergeCell ref="AM2:AO2"/>
    <mergeCell ref="AS2:AU2"/>
    <mergeCell ref="AP2:AR2"/>
    <mergeCell ref="AG3:AI3"/>
    <mergeCell ref="AM3:AO3"/>
    <mergeCell ref="AJ3:AL3"/>
    <mergeCell ref="AJ2:AL2"/>
    <mergeCell ref="AG2:AI2"/>
    <mergeCell ref="AP3:AR3"/>
    <mergeCell ref="AS3:AU3"/>
    <mergeCell ref="AG14:AI14"/>
    <mergeCell ref="U3:W3"/>
    <mergeCell ref="O3:Q3"/>
    <mergeCell ref="AD3:AF3"/>
    <mergeCell ref="AD2:AF2"/>
    <mergeCell ref="X2:Z2"/>
    <mergeCell ref="AA2:AC2"/>
    <mergeCell ref="AD13:AF13"/>
    <mergeCell ref="X11:Z11"/>
    <mergeCell ref="AA12:AC12"/>
    <mergeCell ref="U10:W10"/>
    <mergeCell ref="R9:T9"/>
    <mergeCell ref="X3:Z3"/>
    <mergeCell ref="O8:Q8"/>
    <mergeCell ref="AA3:AC3"/>
    <mergeCell ref="R2:T2"/>
    <mergeCell ref="O2:Q2"/>
    <mergeCell ref="R3:T3"/>
    <mergeCell ref="AP17:AR17"/>
    <mergeCell ref="AS18:AU18"/>
    <mergeCell ref="AM16:AO16"/>
    <mergeCell ref="AJ15:AL15"/>
    <mergeCell ref="AD22:AF22"/>
    <mergeCell ref="AG22:AI22"/>
    <mergeCell ref="AJ22:AL22"/>
    <mergeCell ref="AM22:AO22"/>
    <mergeCell ref="AP22:AR22"/>
    <mergeCell ref="AS22:AU22"/>
    <mergeCell ref="A20:AU20"/>
    <mergeCell ref="A19:BC19"/>
    <mergeCell ref="AV20:BC20"/>
    <mergeCell ref="F22:H22"/>
    <mergeCell ref="X21:Z21"/>
    <mergeCell ref="X22:Z22"/>
    <mergeCell ref="AA22:AC22"/>
    <mergeCell ref="U22:W22"/>
    <mergeCell ref="O22:Q22"/>
    <mergeCell ref="I22:K22"/>
    <mergeCell ref="L22:N22"/>
    <mergeCell ref="AS21:AU21"/>
    <mergeCell ref="AG21:AI21"/>
    <mergeCell ref="AJ21:AL21"/>
    <mergeCell ref="AD21:AF21"/>
    <mergeCell ref="AW22:AY22"/>
    <mergeCell ref="AM35:AO35"/>
    <mergeCell ref="AJ34:AL34"/>
    <mergeCell ref="AD32:AF32"/>
    <mergeCell ref="AG33:AI33"/>
    <mergeCell ref="AP36:AR36"/>
    <mergeCell ref="AS37:AU37"/>
    <mergeCell ref="A38:BC38"/>
    <mergeCell ref="AA31:AC31"/>
    <mergeCell ref="C23:E23"/>
    <mergeCell ref="L21:N21"/>
    <mergeCell ref="R21:T21"/>
    <mergeCell ref="R22:T22"/>
    <mergeCell ref="U21:W21"/>
    <mergeCell ref="I21:K21"/>
    <mergeCell ref="L26:N26"/>
    <mergeCell ref="I25:K25"/>
    <mergeCell ref="R28:T28"/>
    <mergeCell ref="O27:Q27"/>
    <mergeCell ref="U29:W29"/>
    <mergeCell ref="X30:Z30"/>
    <mergeCell ref="F24:H24"/>
    <mergeCell ref="AM21:AO21"/>
    <mergeCell ref="BM21:BS24"/>
    <mergeCell ref="BM26:BQ29"/>
    <mergeCell ref="BM2:BS5"/>
    <mergeCell ref="BM7:BQ10"/>
    <mergeCell ref="BA3:BC3"/>
    <mergeCell ref="BA2:BC2"/>
    <mergeCell ref="BE21:BG21"/>
    <mergeCell ref="BE22:BG22"/>
    <mergeCell ref="BA21:BC21"/>
    <mergeCell ref="BA22:BC22"/>
    <mergeCell ref="BI3:BK3"/>
    <mergeCell ref="BI2:BK2"/>
    <mergeCell ref="BI22:BK22"/>
    <mergeCell ref="BI21:BK21"/>
    <mergeCell ref="BE3:BG3"/>
    <mergeCell ref="BE2:BG2"/>
    <mergeCell ref="BD20:BK2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showGridLines="0" workbookViewId="0"/>
  </sheetViews>
  <sheetFormatPr defaultColWidth="17.28515625" defaultRowHeight="15.75" customHeight="1" x14ac:dyDescent="0.2"/>
  <cols>
    <col min="1" max="3" width="4.7109375" customWidth="1"/>
    <col min="4" max="4" width="11.28515625" customWidth="1"/>
    <col min="5" max="6" width="3.7109375" customWidth="1"/>
    <col min="7" max="7" width="1" customWidth="1"/>
    <col min="8" max="8" width="3.7109375" customWidth="1"/>
    <col min="9" max="9" width="4.7109375" customWidth="1"/>
    <col min="10" max="10" width="15.7109375" customWidth="1"/>
    <col min="11" max="11" width="4.7109375" customWidth="1"/>
    <col min="12" max="12" width="11.28515625" customWidth="1"/>
    <col min="13" max="14" width="3.7109375" customWidth="1"/>
    <col min="15" max="15" width="1" customWidth="1"/>
    <col min="16" max="16" width="3.7109375" customWidth="1"/>
    <col min="17" max="17" width="4.7109375" customWidth="1"/>
    <col min="18" max="18" width="5.85546875" customWidth="1"/>
    <col min="19" max="19" width="4.7109375" customWidth="1"/>
    <col min="20" max="20" width="11.28515625" customWidth="1"/>
    <col min="21" max="22" width="3.7109375" customWidth="1"/>
    <col min="23" max="23" width="1" customWidth="1"/>
    <col min="24" max="24" width="3.7109375" customWidth="1"/>
    <col min="25" max="25" width="4.7109375" customWidth="1"/>
    <col min="26" max="26" width="15.7109375" customWidth="1"/>
    <col min="27" max="27" width="4.7109375" customWidth="1"/>
    <col min="28" max="28" width="11.28515625" customWidth="1"/>
    <col min="29" max="30" width="3.7109375" customWidth="1"/>
    <col min="31" max="31" width="1" customWidth="1"/>
    <col min="32" max="32" width="3.7109375" customWidth="1"/>
    <col min="33" max="33" width="4.7109375" customWidth="1"/>
    <col min="34" max="34" width="5.7109375" customWidth="1"/>
    <col min="35" max="35" width="4.7109375" customWidth="1"/>
    <col min="36" max="36" width="11.28515625" customWidth="1"/>
    <col min="37" max="38" width="3.7109375" customWidth="1"/>
    <col min="39" max="39" width="1" customWidth="1"/>
    <col min="40" max="40" width="3.7109375" customWidth="1"/>
    <col min="41" max="41" width="4.28515625" customWidth="1"/>
    <col min="42" max="42" width="5.7109375" customWidth="1"/>
  </cols>
  <sheetData>
    <row r="1" spans="1:42" ht="15.75" customHeight="1" x14ac:dyDescent="0.2">
      <c r="A1" s="314"/>
      <c r="B1" s="315">
        <v>1</v>
      </c>
      <c r="C1" s="316">
        <v>1</v>
      </c>
      <c r="D1" s="317" t="str">
        <f>'1_ kolo'!CV4</f>
        <v>Filip S.</v>
      </c>
      <c r="E1" s="318">
        <f>'1_ kolo'!CO4</f>
        <v>24</v>
      </c>
      <c r="F1" s="319">
        <f>'1_ kolo'!CP4</f>
        <v>288</v>
      </c>
      <c r="G1" s="320" t="s">
        <v>10</v>
      </c>
      <c r="H1" s="321">
        <f>'1_ kolo'!CR4</f>
        <v>79</v>
      </c>
      <c r="I1" s="322">
        <f>'1_ kolo'!CS4</f>
        <v>209</v>
      </c>
      <c r="J1" s="315">
        <v>1</v>
      </c>
      <c r="K1" s="316">
        <v>6</v>
      </c>
      <c r="L1" s="317" t="str">
        <f>'2_ kolo'!CV9</f>
        <v>Tadeáš M.</v>
      </c>
      <c r="M1" s="318">
        <f>'2_ kolo'!CO9</f>
        <v>18</v>
      </c>
      <c r="N1" s="319">
        <f>'2_ kolo'!CP9</f>
        <v>210</v>
      </c>
      <c r="O1" s="320" t="s">
        <v>10</v>
      </c>
      <c r="P1" s="321">
        <f>'2_ kolo'!CR9</f>
        <v>68</v>
      </c>
      <c r="Q1" s="322">
        <f>'2_ kolo'!CS4</f>
        <v>137</v>
      </c>
      <c r="R1" s="315">
        <v>1</v>
      </c>
      <c r="S1" s="316">
        <v>6</v>
      </c>
      <c r="T1" s="323" t="str">
        <f>'2_ kolo'!DD9</f>
        <v>Tadeáš M.</v>
      </c>
      <c r="U1" s="324">
        <f>'2_ kolo'!CW9</f>
        <v>40</v>
      </c>
      <c r="V1" s="325">
        <f>'2_ kolo'!CX9</f>
        <v>517</v>
      </c>
      <c r="W1" s="326" t="s">
        <v>10</v>
      </c>
      <c r="X1" s="327">
        <f>'2_ kolo'!CZ9</f>
        <v>145</v>
      </c>
      <c r="Y1" s="328">
        <f>'2_ kolo'!DA9</f>
        <v>372</v>
      </c>
      <c r="Z1" s="315">
        <v>1</v>
      </c>
      <c r="AA1" s="316">
        <v>1</v>
      </c>
      <c r="AB1" s="329" t="str">
        <f>'3_ kolo A,B'!BC4</f>
        <v>Tadeáš M.</v>
      </c>
      <c r="AC1" s="330">
        <f>'3_ kolo A,B'!AV4</f>
        <v>0</v>
      </c>
      <c r="AD1" s="331">
        <f>'3_ kolo A,B'!AW4</f>
        <v>0</v>
      </c>
      <c r="AE1" s="332" t="s">
        <v>10</v>
      </c>
      <c r="AF1" s="333">
        <f>'3_ kolo A,B'!AY4</f>
        <v>0</v>
      </c>
      <c r="AG1" s="334">
        <f>'3_ kolo A,B'!AZ4</f>
        <v>0</v>
      </c>
      <c r="AH1" s="335">
        <v>1</v>
      </c>
      <c r="AI1" s="316">
        <v>1</v>
      </c>
      <c r="AJ1" s="323" t="str">
        <f>'3_ kolo A,B'!BK4</f>
        <v>Tadeáš M.</v>
      </c>
      <c r="AK1" s="336">
        <f>'3_ kolo A,B'!BD4</f>
        <v>40</v>
      </c>
      <c r="AL1" s="325">
        <f>'3_ kolo A,B'!BE4</f>
        <v>517</v>
      </c>
      <c r="AM1" s="326" t="s">
        <v>10</v>
      </c>
      <c r="AN1" s="327">
        <f>'3_ kolo A,B'!BG4</f>
        <v>145</v>
      </c>
      <c r="AO1" s="337">
        <f t="shared" ref="AO1:AO15" si="0">AL1-AN1</f>
        <v>372</v>
      </c>
      <c r="AP1" s="338">
        <v>1</v>
      </c>
    </row>
    <row r="2" spans="1:42" ht="15" customHeight="1" x14ac:dyDescent="0.2">
      <c r="A2" s="314"/>
      <c r="B2" s="315">
        <v>2</v>
      </c>
      <c r="C2" s="217">
        <v>13</v>
      </c>
      <c r="D2" s="339" t="str">
        <f>'1_ kolo'!CV16</f>
        <v>Zdeněk S.</v>
      </c>
      <c r="E2" s="340">
        <f>'1_ kolo'!CO16</f>
        <v>24</v>
      </c>
      <c r="F2" s="341">
        <f>'1_ kolo'!CP16</f>
        <v>288</v>
      </c>
      <c r="G2" s="342" t="s">
        <v>10</v>
      </c>
      <c r="H2" s="343">
        <f>'1_ kolo'!CR16</f>
        <v>87</v>
      </c>
      <c r="I2" s="344">
        <f>'1_ kolo'!CS16</f>
        <v>201</v>
      </c>
      <c r="J2" s="315">
        <v>2</v>
      </c>
      <c r="K2" s="217">
        <v>1</v>
      </c>
      <c r="L2" s="345" t="str">
        <f>'2_ kolo'!CV4</f>
        <v>Filip S.</v>
      </c>
      <c r="M2" s="340">
        <f>'2_ kolo'!CO4</f>
        <v>16</v>
      </c>
      <c r="N2" s="346">
        <f>'2_ kolo'!CP4</f>
        <v>210</v>
      </c>
      <c r="O2" s="347" t="s">
        <v>10</v>
      </c>
      <c r="P2" s="348">
        <f>'2_ kolo'!CR4</f>
        <v>73</v>
      </c>
      <c r="Q2" s="349">
        <f>'2_ kolo'!CS9</f>
        <v>142</v>
      </c>
      <c r="R2" s="315">
        <v>2</v>
      </c>
      <c r="S2" s="217">
        <v>1</v>
      </c>
      <c r="T2" s="350" t="str">
        <f>'2_ kolo'!DD4</f>
        <v>Filip S.</v>
      </c>
      <c r="U2" s="351">
        <f>'2_ kolo'!CW4</f>
        <v>40</v>
      </c>
      <c r="V2" s="352">
        <f>'2_ kolo'!CX4</f>
        <v>498</v>
      </c>
      <c r="W2" s="353" t="s">
        <v>10</v>
      </c>
      <c r="X2" s="354">
        <f>'2_ kolo'!CZ4</f>
        <v>152</v>
      </c>
      <c r="Y2" s="355">
        <f>'2_ kolo'!DA4</f>
        <v>346</v>
      </c>
      <c r="Z2" s="315">
        <v>2</v>
      </c>
      <c r="AA2" s="217">
        <v>2</v>
      </c>
      <c r="AB2" s="356" t="str">
        <f>'3_ kolo A,B'!BC5</f>
        <v>Filip S.</v>
      </c>
      <c r="AC2" s="357">
        <f>'3_ kolo A,B'!AV5</f>
        <v>0</v>
      </c>
      <c r="AD2" s="227">
        <f>'3_ kolo A,B'!AW5</f>
        <v>0</v>
      </c>
      <c r="AE2" s="228" t="s">
        <v>10</v>
      </c>
      <c r="AF2" s="229">
        <f>'3_ kolo A,B'!AY5</f>
        <v>0</v>
      </c>
      <c r="AG2" s="358">
        <f>'3_ kolo A,B'!AZ5</f>
        <v>0</v>
      </c>
      <c r="AH2" s="335">
        <v>2</v>
      </c>
      <c r="AI2" s="217">
        <v>2</v>
      </c>
      <c r="AJ2" s="359" t="str">
        <f>'3_ kolo A,B'!BK5</f>
        <v>Filip S.</v>
      </c>
      <c r="AK2" s="360">
        <f>'3_ kolo A,B'!BD5</f>
        <v>40</v>
      </c>
      <c r="AL2" s="235">
        <f>'3_ kolo A,B'!BE5</f>
        <v>498</v>
      </c>
      <c r="AM2" s="236" t="s">
        <v>10</v>
      </c>
      <c r="AN2" s="237">
        <f>'3_ kolo A,B'!BG5</f>
        <v>152</v>
      </c>
      <c r="AO2" s="361">
        <f t="shared" si="0"/>
        <v>346</v>
      </c>
      <c r="AP2" s="338">
        <v>2</v>
      </c>
    </row>
    <row r="3" spans="1:42" ht="15" customHeight="1" x14ac:dyDescent="0.2">
      <c r="A3" s="314"/>
      <c r="B3" s="315">
        <v>3</v>
      </c>
      <c r="C3" s="217">
        <v>6</v>
      </c>
      <c r="D3" s="339" t="str">
        <f>'1_ kolo'!CV9</f>
        <v>Tadeáš M.</v>
      </c>
      <c r="E3" s="340">
        <f>'1_ kolo'!CO9</f>
        <v>22</v>
      </c>
      <c r="F3" s="341">
        <f>'1_ kolo'!CP9</f>
        <v>307</v>
      </c>
      <c r="G3" s="362" t="s">
        <v>10</v>
      </c>
      <c r="H3" s="343">
        <f>'1_ kolo'!CR9</f>
        <v>77</v>
      </c>
      <c r="I3" s="344">
        <f>'1_ kolo'!CS9</f>
        <v>230</v>
      </c>
      <c r="J3" s="315">
        <v>3</v>
      </c>
      <c r="K3" s="217">
        <v>13</v>
      </c>
      <c r="L3" s="345" t="str">
        <f>'2_ kolo'!CV16</f>
        <v>Zdeněk S.</v>
      </c>
      <c r="M3" s="340">
        <f>'2_ kolo'!CO16</f>
        <v>12</v>
      </c>
      <c r="N3" s="341">
        <f>'2_ kolo'!CP16</f>
        <v>195</v>
      </c>
      <c r="O3" s="342" t="s">
        <v>10</v>
      </c>
      <c r="P3" s="343">
        <f>'2_ kolo'!CR16</f>
        <v>108</v>
      </c>
      <c r="Q3" s="344">
        <f>'2_ kolo'!CS8</f>
        <v>61</v>
      </c>
      <c r="R3" s="315">
        <v>3</v>
      </c>
      <c r="S3" s="217">
        <v>13</v>
      </c>
      <c r="T3" s="350" t="str">
        <f>'2_ kolo'!DD16</f>
        <v>Zdeněk S.</v>
      </c>
      <c r="U3" s="234">
        <f>'2_ kolo'!CW16</f>
        <v>36</v>
      </c>
      <c r="V3" s="235">
        <f>'2_ kolo'!CX16</f>
        <v>483</v>
      </c>
      <c r="W3" s="236" t="s">
        <v>10</v>
      </c>
      <c r="X3" s="237">
        <f>'2_ kolo'!CZ16</f>
        <v>195</v>
      </c>
      <c r="Y3" s="361">
        <f>'2_ kolo'!DA16</f>
        <v>288</v>
      </c>
      <c r="Z3" s="315">
        <v>3</v>
      </c>
      <c r="AA3" s="217">
        <v>3</v>
      </c>
      <c r="AB3" s="356" t="str">
        <f>'3_ kolo A,B'!BC6</f>
        <v>Zdeněk S.</v>
      </c>
      <c r="AC3" s="357">
        <f>'3_ kolo A,B'!AV6</f>
        <v>0</v>
      </c>
      <c r="AD3" s="227">
        <f>'3_ kolo A,B'!AW6</f>
        <v>0</v>
      </c>
      <c r="AE3" s="228" t="s">
        <v>10</v>
      </c>
      <c r="AF3" s="229">
        <f>'3_ kolo A,B'!AY6</f>
        <v>0</v>
      </c>
      <c r="AG3" s="358">
        <f>'3_ kolo A,B'!AZ6</f>
        <v>0</v>
      </c>
      <c r="AH3" s="335">
        <v>3</v>
      </c>
      <c r="AI3" s="217">
        <v>3</v>
      </c>
      <c r="AJ3" s="359" t="str">
        <f>'3_ kolo A,B'!BK6</f>
        <v>Zdeněk S.</v>
      </c>
      <c r="AK3" s="360">
        <f>'3_ kolo A,B'!BD6</f>
        <v>36</v>
      </c>
      <c r="AL3" s="235">
        <f>'3_ kolo A,B'!BE6</f>
        <v>483</v>
      </c>
      <c r="AM3" s="236" t="s">
        <v>10</v>
      </c>
      <c r="AN3" s="237">
        <f>'3_ kolo A,B'!BG6</f>
        <v>195</v>
      </c>
      <c r="AO3" s="361">
        <f t="shared" si="0"/>
        <v>288</v>
      </c>
      <c r="AP3" s="338">
        <v>3</v>
      </c>
    </row>
    <row r="4" spans="1:42" ht="15" customHeight="1" x14ac:dyDescent="0.2">
      <c r="A4" s="314"/>
      <c r="B4" s="315">
        <v>4</v>
      </c>
      <c r="C4" s="217">
        <v>4</v>
      </c>
      <c r="D4" s="339" t="str">
        <f>'1_ kolo'!CV7</f>
        <v>Jirka J.</v>
      </c>
      <c r="E4" s="340">
        <f>'1_ kolo'!CO7</f>
        <v>20</v>
      </c>
      <c r="F4" s="341">
        <f>'1_ kolo'!CP7</f>
        <v>248</v>
      </c>
      <c r="G4" s="362" t="s">
        <v>10</v>
      </c>
      <c r="H4" s="343">
        <f>'1_ kolo'!CR7</f>
        <v>110</v>
      </c>
      <c r="I4" s="344">
        <f>'1_ kolo'!CS7</f>
        <v>138</v>
      </c>
      <c r="J4" s="315">
        <v>4</v>
      </c>
      <c r="K4" s="217">
        <v>3</v>
      </c>
      <c r="L4" s="345" t="str">
        <f>'2_ kolo'!CV6</f>
        <v>Honza T.</v>
      </c>
      <c r="M4" s="340">
        <f>'2_ kolo'!CO6</f>
        <v>12</v>
      </c>
      <c r="N4" s="341">
        <f>'2_ kolo'!CP6</f>
        <v>171</v>
      </c>
      <c r="O4" s="362" t="s">
        <v>10</v>
      </c>
      <c r="P4" s="343">
        <f>'2_ kolo'!CR6</f>
        <v>112</v>
      </c>
      <c r="Q4" s="344">
        <f>'2_ kolo'!CS6</f>
        <v>59</v>
      </c>
      <c r="R4" s="315">
        <v>4</v>
      </c>
      <c r="S4" s="217">
        <v>3</v>
      </c>
      <c r="T4" s="350" t="str">
        <f>'2_ kolo'!DD6</f>
        <v>Honza T.</v>
      </c>
      <c r="U4" s="234">
        <f>'2_ kolo'!CW6</f>
        <v>29</v>
      </c>
      <c r="V4" s="235">
        <f>'2_ kolo'!CX6</f>
        <v>402</v>
      </c>
      <c r="W4" s="236" t="s">
        <v>10</v>
      </c>
      <c r="X4" s="237">
        <f>'2_ kolo'!CZ6</f>
        <v>265</v>
      </c>
      <c r="Y4" s="361">
        <f>'2_ kolo'!DA6</f>
        <v>137</v>
      </c>
      <c r="Z4" s="315">
        <v>4</v>
      </c>
      <c r="AA4" s="217">
        <v>4</v>
      </c>
      <c r="AB4" s="356" t="str">
        <f>'3_ kolo A,B'!BC7</f>
        <v>Honza T.</v>
      </c>
      <c r="AC4" s="357">
        <f>'3_ kolo A,B'!AV7</f>
        <v>0</v>
      </c>
      <c r="AD4" s="227">
        <f>'3_ kolo A,B'!AW7</f>
        <v>0</v>
      </c>
      <c r="AE4" s="228" t="s">
        <v>10</v>
      </c>
      <c r="AF4" s="229">
        <f>'3_ kolo A,B'!AY7</f>
        <v>0</v>
      </c>
      <c r="AG4" s="358">
        <f>'3_ kolo A,B'!AZ7</f>
        <v>0</v>
      </c>
      <c r="AH4" s="335">
        <v>4</v>
      </c>
      <c r="AI4" s="217">
        <v>4</v>
      </c>
      <c r="AJ4" s="359" t="str">
        <f>'3_ kolo A,B'!BK7</f>
        <v>Honza T.</v>
      </c>
      <c r="AK4" s="360">
        <f>'3_ kolo A,B'!BD7</f>
        <v>29</v>
      </c>
      <c r="AL4" s="235">
        <f>'3_ kolo A,B'!BE7</f>
        <v>402</v>
      </c>
      <c r="AM4" s="236" t="s">
        <v>10</v>
      </c>
      <c r="AN4" s="237">
        <f>'3_ kolo A,B'!BG7</f>
        <v>265</v>
      </c>
      <c r="AO4" s="361">
        <f t="shared" si="0"/>
        <v>137</v>
      </c>
      <c r="AP4" s="338">
        <v>4</v>
      </c>
    </row>
    <row r="5" spans="1:42" ht="15" customHeight="1" x14ac:dyDescent="0.2">
      <c r="A5" s="314"/>
      <c r="B5" s="315">
        <v>5</v>
      </c>
      <c r="C5" s="217">
        <v>3</v>
      </c>
      <c r="D5" s="339" t="str">
        <f>'1_ kolo'!CV6</f>
        <v>Honza T.</v>
      </c>
      <c r="E5" s="340">
        <f>'1_ kolo'!CO6</f>
        <v>17</v>
      </c>
      <c r="F5" s="341">
        <f>'1_ kolo'!CP6</f>
        <v>231</v>
      </c>
      <c r="G5" s="362" t="s">
        <v>10</v>
      </c>
      <c r="H5" s="343">
        <f>'1_ kolo'!CR6</f>
        <v>153</v>
      </c>
      <c r="I5" s="344">
        <f>'1_ kolo'!CS6</f>
        <v>78</v>
      </c>
      <c r="J5" s="315">
        <v>5</v>
      </c>
      <c r="K5" s="217">
        <v>7</v>
      </c>
      <c r="L5" s="345" t="str">
        <f>'2_ kolo'!CV10</f>
        <v>Tomáš Ch.</v>
      </c>
      <c r="M5" s="340">
        <f>'2_ kolo'!CO10</f>
        <v>12</v>
      </c>
      <c r="N5" s="341">
        <f>'2_ kolo'!CP10</f>
        <v>170</v>
      </c>
      <c r="O5" s="362" t="s">
        <v>10</v>
      </c>
      <c r="P5" s="343">
        <f>'2_ kolo'!CR10</f>
        <v>111</v>
      </c>
      <c r="Q5" s="344">
        <f>'2_ kolo'!CS10</f>
        <v>59</v>
      </c>
      <c r="R5" s="315">
        <v>5</v>
      </c>
      <c r="S5" s="217">
        <v>7</v>
      </c>
      <c r="T5" s="350" t="str">
        <f>'2_ kolo'!DD10</f>
        <v>Tomáš Ch.</v>
      </c>
      <c r="U5" s="234">
        <f>'2_ kolo'!CW10</f>
        <v>28</v>
      </c>
      <c r="V5" s="235">
        <f>'2_ kolo'!CX10</f>
        <v>422</v>
      </c>
      <c r="W5" s="236" t="s">
        <v>10</v>
      </c>
      <c r="X5" s="237">
        <f>'2_ kolo'!CZ10</f>
        <v>248</v>
      </c>
      <c r="Y5" s="361">
        <f>'2_ kolo'!DA10</f>
        <v>174</v>
      </c>
      <c r="Z5" s="315">
        <v>5</v>
      </c>
      <c r="AA5" s="217">
        <v>5</v>
      </c>
      <c r="AB5" s="356" t="str">
        <f>'3_ kolo A,B'!BC8</f>
        <v>Tomáš Ch.</v>
      </c>
      <c r="AC5" s="357">
        <f>'3_ kolo A,B'!AV8</f>
        <v>0</v>
      </c>
      <c r="AD5" s="227">
        <f>'3_ kolo A,B'!AW8</f>
        <v>0</v>
      </c>
      <c r="AE5" s="228" t="s">
        <v>10</v>
      </c>
      <c r="AF5" s="229">
        <f>'3_ kolo A,B'!AY8</f>
        <v>0</v>
      </c>
      <c r="AG5" s="358">
        <f>'3_ kolo A,B'!AZ8</f>
        <v>0</v>
      </c>
      <c r="AH5" s="335">
        <v>5</v>
      </c>
      <c r="AI5" s="217">
        <v>5</v>
      </c>
      <c r="AJ5" s="359" t="str">
        <f>'3_ kolo A,B'!BK8</f>
        <v>Tomáš Ch.</v>
      </c>
      <c r="AK5" s="360">
        <f>'3_ kolo A,B'!BD8</f>
        <v>28</v>
      </c>
      <c r="AL5" s="235">
        <f>'3_ kolo A,B'!BE8</f>
        <v>422</v>
      </c>
      <c r="AM5" s="236" t="s">
        <v>10</v>
      </c>
      <c r="AN5" s="237">
        <f>'3_ kolo A,B'!BG8</f>
        <v>248</v>
      </c>
      <c r="AO5" s="361">
        <f t="shared" si="0"/>
        <v>174</v>
      </c>
      <c r="AP5" s="338">
        <v>5</v>
      </c>
    </row>
    <row r="6" spans="1:42" ht="15" customHeight="1" x14ac:dyDescent="0.2">
      <c r="A6" s="314"/>
      <c r="B6" s="315">
        <v>6</v>
      </c>
      <c r="C6" s="217">
        <v>7</v>
      </c>
      <c r="D6" s="339" t="str">
        <f>'1_ kolo'!CV10</f>
        <v>Tomáš Ch.</v>
      </c>
      <c r="E6" s="340">
        <f>'1_ kolo'!CO10</f>
        <v>16</v>
      </c>
      <c r="F6" s="341">
        <f>'1_ kolo'!CP10</f>
        <v>252</v>
      </c>
      <c r="G6" s="362" t="s">
        <v>10</v>
      </c>
      <c r="H6" s="343">
        <f>'1_ kolo'!CR10</f>
        <v>137</v>
      </c>
      <c r="I6" s="344">
        <f>'1_ kolo'!CS10</f>
        <v>115</v>
      </c>
      <c r="J6" s="315">
        <v>6</v>
      </c>
      <c r="K6" s="217">
        <v>5</v>
      </c>
      <c r="L6" s="345" t="str">
        <f>'2_ kolo'!CV8</f>
        <v>Romana K.</v>
      </c>
      <c r="M6" s="340">
        <f>'2_ kolo'!CO8</f>
        <v>10</v>
      </c>
      <c r="N6" s="341">
        <f>'2_ kolo'!CP8</f>
        <v>175</v>
      </c>
      <c r="O6" s="362" t="s">
        <v>10</v>
      </c>
      <c r="P6" s="343">
        <f>'2_ kolo'!CR8</f>
        <v>114</v>
      </c>
      <c r="Q6" s="344">
        <f>'2_ kolo'!CS16</f>
        <v>87</v>
      </c>
      <c r="R6" s="315">
        <v>6</v>
      </c>
      <c r="S6" s="217">
        <v>5</v>
      </c>
      <c r="T6" s="350" t="str">
        <f>'2_ kolo'!DD8</f>
        <v>Romana K.</v>
      </c>
      <c r="U6" s="234">
        <f>'2_ kolo'!CW8</f>
        <v>26</v>
      </c>
      <c r="V6" s="235">
        <f>'2_ kolo'!CX8</f>
        <v>417</v>
      </c>
      <c r="W6" s="236" t="s">
        <v>10</v>
      </c>
      <c r="X6" s="237">
        <f>'2_ kolo'!CZ8</f>
        <v>269</v>
      </c>
      <c r="Y6" s="361">
        <f>'2_ kolo'!DA8</f>
        <v>148</v>
      </c>
      <c r="Z6" s="315">
        <v>6</v>
      </c>
      <c r="AA6" s="217">
        <v>6</v>
      </c>
      <c r="AB6" s="356" t="str">
        <f>'3_ kolo A,B'!BC9</f>
        <v>Romana K.</v>
      </c>
      <c r="AC6" s="357">
        <f>'3_ kolo A,B'!AV9</f>
        <v>0</v>
      </c>
      <c r="AD6" s="227">
        <f>'3_ kolo A,B'!AW9</f>
        <v>0</v>
      </c>
      <c r="AE6" s="228" t="s">
        <v>10</v>
      </c>
      <c r="AF6" s="229">
        <f>'3_ kolo A,B'!AY9</f>
        <v>0</v>
      </c>
      <c r="AG6" s="358">
        <f>'3_ kolo A,B'!AZ9</f>
        <v>0</v>
      </c>
      <c r="AH6" s="335">
        <v>6</v>
      </c>
      <c r="AI6" s="217">
        <v>6</v>
      </c>
      <c r="AJ6" s="359" t="str">
        <f>'3_ kolo A,B'!BK9</f>
        <v>Romana K.</v>
      </c>
      <c r="AK6" s="360">
        <f>'3_ kolo A,B'!BD9</f>
        <v>26</v>
      </c>
      <c r="AL6" s="235">
        <f>'3_ kolo A,B'!BE9</f>
        <v>417</v>
      </c>
      <c r="AM6" s="236" t="s">
        <v>10</v>
      </c>
      <c r="AN6" s="237">
        <f>'3_ kolo A,B'!BG9</f>
        <v>269</v>
      </c>
      <c r="AO6" s="361">
        <f t="shared" si="0"/>
        <v>148</v>
      </c>
      <c r="AP6" s="338">
        <v>6</v>
      </c>
    </row>
    <row r="7" spans="1:42" ht="15" customHeight="1" x14ac:dyDescent="0.2">
      <c r="A7" s="314"/>
      <c r="B7" s="315">
        <v>7</v>
      </c>
      <c r="C7" s="217">
        <v>5</v>
      </c>
      <c r="D7" s="339" t="str">
        <f>'1_ kolo'!CV8</f>
        <v>Romana K.</v>
      </c>
      <c r="E7" s="340">
        <f>'1_ kolo'!CO8</f>
        <v>16</v>
      </c>
      <c r="F7" s="341">
        <f>'1_ kolo'!CP8</f>
        <v>242</v>
      </c>
      <c r="G7" s="362" t="s">
        <v>10</v>
      </c>
      <c r="H7" s="343">
        <f>'1_ kolo'!CR8</f>
        <v>155</v>
      </c>
      <c r="I7" s="344">
        <f>'1_ kolo'!CS8</f>
        <v>87</v>
      </c>
      <c r="J7" s="315">
        <v>7</v>
      </c>
      <c r="K7" s="217">
        <v>9</v>
      </c>
      <c r="L7" s="345" t="str">
        <f>'2_ kolo'!CV12</f>
        <v>Michal F.</v>
      </c>
      <c r="M7" s="340">
        <f>'2_ kolo'!CO12</f>
        <v>6</v>
      </c>
      <c r="N7" s="341">
        <f>'2_ kolo'!CP12</f>
        <v>118</v>
      </c>
      <c r="O7" s="362" t="s">
        <v>10</v>
      </c>
      <c r="P7" s="343">
        <f>'2_ kolo'!CR12</f>
        <v>175</v>
      </c>
      <c r="Q7" s="344">
        <f>'2_ kolo'!CS12</f>
        <v>-57</v>
      </c>
      <c r="R7" s="315">
        <v>7</v>
      </c>
      <c r="S7" s="217">
        <v>4</v>
      </c>
      <c r="T7" s="350" t="str">
        <f>'2_ kolo'!DD7</f>
        <v>Jirka J.</v>
      </c>
      <c r="U7" s="234">
        <f>'2_ kolo'!CW7</f>
        <v>20</v>
      </c>
      <c r="V7" s="235">
        <f>'2_ kolo'!CX7</f>
        <v>248</v>
      </c>
      <c r="W7" s="236" t="s">
        <v>10</v>
      </c>
      <c r="X7" s="237">
        <f>'2_ kolo'!CZ7</f>
        <v>110</v>
      </c>
      <c r="Y7" s="361">
        <f>'2_ kolo'!DA7</f>
        <v>138</v>
      </c>
      <c r="Z7" s="315">
        <v>7</v>
      </c>
      <c r="AA7" s="217">
        <v>7</v>
      </c>
      <c r="AB7" s="356" t="str">
        <f>'3_ kolo A,B'!BC10</f>
        <v>Jirka J.</v>
      </c>
      <c r="AC7" s="357">
        <f>'3_ kolo A,B'!AV10</f>
        <v>0</v>
      </c>
      <c r="AD7" s="227">
        <f>'3_ kolo A,B'!AW10</f>
        <v>0</v>
      </c>
      <c r="AE7" s="228" t="s">
        <v>10</v>
      </c>
      <c r="AF7" s="229">
        <f>'3_ kolo A,B'!AY10</f>
        <v>0</v>
      </c>
      <c r="AG7" s="358">
        <f>'3_ kolo A,B'!AZ10</f>
        <v>0</v>
      </c>
      <c r="AH7" s="335">
        <v>7</v>
      </c>
      <c r="AI7" s="217">
        <v>7</v>
      </c>
      <c r="AJ7" s="359" t="str">
        <f>'3_ kolo A,B'!BK10</f>
        <v>Jirka J.</v>
      </c>
      <c r="AK7" s="360">
        <f>'3_ kolo A,B'!BD10</f>
        <v>20</v>
      </c>
      <c r="AL7" s="235">
        <f>'3_ kolo A,B'!BE10</f>
        <v>248</v>
      </c>
      <c r="AM7" s="236" t="s">
        <v>10</v>
      </c>
      <c r="AN7" s="237">
        <f>'3_ kolo A,B'!BG10</f>
        <v>110</v>
      </c>
      <c r="AO7" s="361">
        <f t="shared" si="0"/>
        <v>138</v>
      </c>
      <c r="AP7" s="338">
        <v>7</v>
      </c>
    </row>
    <row r="8" spans="1:42" ht="15" customHeight="1" x14ac:dyDescent="0.2">
      <c r="A8" s="314"/>
      <c r="B8" s="315">
        <v>8</v>
      </c>
      <c r="C8" s="217">
        <v>9</v>
      </c>
      <c r="D8" s="339" t="str">
        <f>'1_ kolo'!CV12</f>
        <v>Michal F.</v>
      </c>
      <c r="E8" s="340">
        <f>'1_ kolo'!CO12</f>
        <v>10</v>
      </c>
      <c r="F8" s="341">
        <f>'1_ kolo'!CP12</f>
        <v>179</v>
      </c>
      <c r="G8" s="362" t="s">
        <v>10</v>
      </c>
      <c r="H8" s="343">
        <f>'1_ kolo'!CR12</f>
        <v>224</v>
      </c>
      <c r="I8" s="344">
        <f>'1_ kolo'!CS12</f>
        <v>-45</v>
      </c>
      <c r="J8" s="315">
        <v>8</v>
      </c>
      <c r="K8" s="217">
        <v>10</v>
      </c>
      <c r="L8" s="345" t="str">
        <f>'2_ kolo'!CV13</f>
        <v>Adrian D.</v>
      </c>
      <c r="M8" s="340">
        <f>'2_ kolo'!CO13</f>
        <v>4</v>
      </c>
      <c r="N8" s="341">
        <f>'2_ kolo'!CP13</f>
        <v>75</v>
      </c>
      <c r="O8" s="362" t="s">
        <v>10</v>
      </c>
      <c r="P8" s="343">
        <f>'2_ kolo'!CR13</f>
        <v>175</v>
      </c>
      <c r="Q8" s="344">
        <f>'2_ kolo'!CS13</f>
        <v>-100</v>
      </c>
      <c r="R8" s="315">
        <v>8</v>
      </c>
      <c r="S8" s="217">
        <v>9</v>
      </c>
      <c r="T8" s="350" t="str">
        <f>'2_ kolo'!DD12</f>
        <v>Michal F.</v>
      </c>
      <c r="U8" s="234">
        <f>'2_ kolo'!CW12</f>
        <v>16</v>
      </c>
      <c r="V8" s="235">
        <f>'2_ kolo'!CX12</f>
        <v>297</v>
      </c>
      <c r="W8" s="236" t="s">
        <v>10</v>
      </c>
      <c r="X8" s="237">
        <f>'2_ kolo'!CZ12</f>
        <v>399</v>
      </c>
      <c r="Y8" s="361">
        <f>'2_ kolo'!DA12</f>
        <v>-102</v>
      </c>
      <c r="Z8" s="315">
        <v>8</v>
      </c>
      <c r="AA8" s="217">
        <v>8</v>
      </c>
      <c r="AB8" s="356" t="str">
        <f>'3_ kolo A,B'!BC11</f>
        <v>Michal F.</v>
      </c>
      <c r="AC8" s="357">
        <f>'3_ kolo A,B'!AV11</f>
        <v>0</v>
      </c>
      <c r="AD8" s="227">
        <f>'3_ kolo A,B'!AW11</f>
        <v>0</v>
      </c>
      <c r="AE8" s="228" t="s">
        <v>10</v>
      </c>
      <c r="AF8" s="229">
        <f>'3_ kolo A,B'!AY11</f>
        <v>0</v>
      </c>
      <c r="AG8" s="358">
        <f>'3_ kolo A,B'!AZ11</f>
        <v>0</v>
      </c>
      <c r="AH8" s="335">
        <v>8</v>
      </c>
      <c r="AI8" s="217">
        <v>8</v>
      </c>
      <c r="AJ8" s="359" t="str">
        <f>'3_ kolo A,B'!BK11</f>
        <v>Michal F.</v>
      </c>
      <c r="AK8" s="360">
        <f>'3_ kolo A,B'!BD11</f>
        <v>16</v>
      </c>
      <c r="AL8" s="235">
        <f>'3_ kolo A,B'!BE11</f>
        <v>297</v>
      </c>
      <c r="AM8" s="236" t="s">
        <v>10</v>
      </c>
      <c r="AN8" s="237">
        <f>'3_ kolo A,B'!BG11</f>
        <v>399</v>
      </c>
      <c r="AO8" s="361">
        <f t="shared" si="0"/>
        <v>-102</v>
      </c>
      <c r="AP8" s="338">
        <v>8</v>
      </c>
    </row>
    <row r="9" spans="1:42" ht="15" customHeight="1" x14ac:dyDescent="0.2">
      <c r="A9" s="314"/>
      <c r="B9" s="315">
        <v>9</v>
      </c>
      <c r="C9" s="217">
        <v>10</v>
      </c>
      <c r="D9" s="339" t="str">
        <f>'1_ kolo'!CV13</f>
        <v>Adrian D.</v>
      </c>
      <c r="E9" s="340">
        <f>'1_ kolo'!CO13</f>
        <v>10</v>
      </c>
      <c r="F9" s="341">
        <f>'1_ kolo'!CP13</f>
        <v>131</v>
      </c>
      <c r="G9" s="362" t="s">
        <v>10</v>
      </c>
      <c r="H9" s="343">
        <f>'1_ kolo'!CR13</f>
        <v>223</v>
      </c>
      <c r="I9" s="344">
        <f>'1_ kolo'!CS13</f>
        <v>-92</v>
      </c>
      <c r="J9" s="315">
        <v>9</v>
      </c>
      <c r="K9" s="217">
        <v>12</v>
      </c>
      <c r="L9" s="345" t="str">
        <f>'2_ kolo'!CV15</f>
        <v>Lenka P.</v>
      </c>
      <c r="M9" s="340">
        <f>'2_ kolo'!CO15</f>
        <v>2</v>
      </c>
      <c r="N9" s="341">
        <f>'2_ kolo'!CP15</f>
        <v>31</v>
      </c>
      <c r="O9" s="362" t="s">
        <v>10</v>
      </c>
      <c r="P9" s="343">
        <f>'2_ kolo'!CR15</f>
        <v>208</v>
      </c>
      <c r="Q9" s="344">
        <f>'2_ kolo'!CS15</f>
        <v>-177</v>
      </c>
      <c r="R9" s="315">
        <v>9</v>
      </c>
      <c r="S9" s="217">
        <v>10</v>
      </c>
      <c r="T9" s="350" t="str">
        <f>'2_ kolo'!DD13</f>
        <v>Adrian D.</v>
      </c>
      <c r="U9" s="234">
        <f>'2_ kolo'!CW13</f>
        <v>14</v>
      </c>
      <c r="V9" s="235">
        <f>'2_ kolo'!CX13</f>
        <v>206</v>
      </c>
      <c r="W9" s="236" t="s">
        <v>10</v>
      </c>
      <c r="X9" s="237">
        <f>'2_ kolo'!CZ13</f>
        <v>398</v>
      </c>
      <c r="Y9" s="361">
        <f>'2_ kolo'!DA13</f>
        <v>-192</v>
      </c>
      <c r="Z9" s="315">
        <v>9</v>
      </c>
      <c r="AA9" s="217">
        <v>9</v>
      </c>
      <c r="AB9" s="356" t="str">
        <f>'3_ kolo A,B'!BC12</f>
        <v>Adrian D.</v>
      </c>
      <c r="AC9" s="357">
        <f>'3_ kolo A,B'!AV12</f>
        <v>0</v>
      </c>
      <c r="AD9" s="227">
        <f>'3_ kolo A,B'!AW12</f>
        <v>0</v>
      </c>
      <c r="AE9" s="228" t="s">
        <v>10</v>
      </c>
      <c r="AF9" s="229">
        <f>'3_ kolo A,B'!AY12</f>
        <v>0</v>
      </c>
      <c r="AG9" s="358">
        <f>'3_ kolo A,B'!AZ12</f>
        <v>0</v>
      </c>
      <c r="AH9" s="335">
        <v>9</v>
      </c>
      <c r="AI9" s="217">
        <v>9</v>
      </c>
      <c r="AJ9" s="359" t="str">
        <f>'3_ kolo A,B'!BK12</f>
        <v>Adrian D.</v>
      </c>
      <c r="AK9" s="360">
        <f>'3_ kolo A,B'!BD12</f>
        <v>14</v>
      </c>
      <c r="AL9" s="235">
        <f>'3_ kolo A,B'!BE12</f>
        <v>206</v>
      </c>
      <c r="AM9" s="236" t="s">
        <v>10</v>
      </c>
      <c r="AN9" s="237">
        <f>'3_ kolo A,B'!BG12</f>
        <v>398</v>
      </c>
      <c r="AO9" s="361">
        <f t="shared" si="0"/>
        <v>-192</v>
      </c>
      <c r="AP9" s="338">
        <v>9</v>
      </c>
    </row>
    <row r="10" spans="1:42" ht="15" customHeight="1" x14ac:dyDescent="0.2">
      <c r="A10" s="314"/>
      <c r="B10" s="315">
        <v>10</v>
      </c>
      <c r="C10" s="217">
        <v>11</v>
      </c>
      <c r="D10" s="339" t="str">
        <f>'1_ kolo'!CV14</f>
        <v>Zdeňka Ch.</v>
      </c>
      <c r="E10" s="340">
        <f>'1_ kolo'!CO14</f>
        <v>7</v>
      </c>
      <c r="F10" s="341">
        <f>'1_ kolo'!CP14</f>
        <v>116</v>
      </c>
      <c r="G10" s="362" t="s">
        <v>10</v>
      </c>
      <c r="H10" s="343">
        <f>'1_ kolo'!CR14</f>
        <v>255</v>
      </c>
      <c r="I10" s="344">
        <f>'1_ kolo'!CS14</f>
        <v>-139</v>
      </c>
      <c r="J10" s="315">
        <v>10</v>
      </c>
      <c r="K10" s="217">
        <v>15</v>
      </c>
      <c r="L10" s="345" t="str">
        <f>'2_ kolo'!CV18</f>
        <v>Václav M.</v>
      </c>
      <c r="M10" s="340">
        <f>'2_ kolo'!CO18</f>
        <v>0</v>
      </c>
      <c r="N10" s="341">
        <f>'2_ kolo'!CP18</f>
        <v>36</v>
      </c>
      <c r="O10" s="342" t="s">
        <v>10</v>
      </c>
      <c r="P10" s="343">
        <f>'2_ kolo'!CR18</f>
        <v>222</v>
      </c>
      <c r="Q10" s="344">
        <f>'2_ kolo'!CS5</f>
        <v>0</v>
      </c>
      <c r="R10" s="315">
        <v>10</v>
      </c>
      <c r="S10" s="217">
        <v>11</v>
      </c>
      <c r="T10" s="350" t="str">
        <f>'2_ kolo'!DD14</f>
        <v>Zdeňka Ch.</v>
      </c>
      <c r="U10" s="234">
        <f>'2_ kolo'!CW14</f>
        <v>7</v>
      </c>
      <c r="V10" s="235">
        <f>'2_ kolo'!CX14</f>
        <v>116</v>
      </c>
      <c r="W10" s="236" t="s">
        <v>10</v>
      </c>
      <c r="X10" s="237">
        <f>'2_ kolo'!CZ14</f>
        <v>255</v>
      </c>
      <c r="Y10" s="361">
        <f>'2_ kolo'!DA14</f>
        <v>-139</v>
      </c>
      <c r="Z10" s="315">
        <v>10</v>
      </c>
      <c r="AA10" s="217">
        <v>10</v>
      </c>
      <c r="AB10" s="356" t="str">
        <f>'3_ kolo A,B'!BC13</f>
        <v>Zdeňka Ch.</v>
      </c>
      <c r="AC10" s="357">
        <f>'3_ kolo A,B'!AV13</f>
        <v>0</v>
      </c>
      <c r="AD10" s="227">
        <f>'3_ kolo A,B'!AW13</f>
        <v>0</v>
      </c>
      <c r="AE10" s="228" t="s">
        <v>10</v>
      </c>
      <c r="AF10" s="229">
        <f>'3_ kolo A,B'!AY13</f>
        <v>0</v>
      </c>
      <c r="AG10" s="358">
        <f>'3_ kolo A,B'!AZ13</f>
        <v>0</v>
      </c>
      <c r="AH10" s="335">
        <v>10</v>
      </c>
      <c r="AI10" s="217">
        <v>10</v>
      </c>
      <c r="AJ10" s="359" t="str">
        <f>'3_ kolo A,B'!BK13</f>
        <v>Zdeňka Ch.</v>
      </c>
      <c r="AK10" s="360">
        <f>'3_ kolo A,B'!BD13</f>
        <v>7</v>
      </c>
      <c r="AL10" s="235">
        <f>'3_ kolo A,B'!BE13</f>
        <v>116</v>
      </c>
      <c r="AM10" s="236" t="s">
        <v>10</v>
      </c>
      <c r="AN10" s="237">
        <f>'3_ kolo A,B'!BG13</f>
        <v>255</v>
      </c>
      <c r="AO10" s="361">
        <f t="shared" si="0"/>
        <v>-139</v>
      </c>
      <c r="AP10" s="338">
        <v>10</v>
      </c>
    </row>
    <row r="11" spans="1:42" ht="15" customHeight="1" x14ac:dyDescent="0.2">
      <c r="A11" s="314"/>
      <c r="B11" s="315">
        <v>11</v>
      </c>
      <c r="C11" s="217">
        <v>15</v>
      </c>
      <c r="D11" s="339" t="str">
        <f>'1_ kolo'!CV18</f>
        <v>Václav M.</v>
      </c>
      <c r="E11" s="340">
        <f>'1_ kolo'!CO18</f>
        <v>6</v>
      </c>
      <c r="F11" s="341">
        <f>'1_ kolo'!CP18</f>
        <v>99</v>
      </c>
      <c r="G11" s="342" t="s">
        <v>10</v>
      </c>
      <c r="H11" s="343">
        <f>'1_ kolo'!CR18</f>
        <v>274</v>
      </c>
      <c r="I11" s="344">
        <f>'1_ kolo'!CS18</f>
        <v>-175</v>
      </c>
      <c r="J11" s="315">
        <v>11</v>
      </c>
      <c r="K11" s="217">
        <v>2</v>
      </c>
      <c r="L11" s="345" t="str">
        <f>'2_ kolo'!CV5</f>
        <v>Lucka Ch.</v>
      </c>
      <c r="M11" s="363">
        <f>'2_ kolo'!CO5</f>
        <v>0</v>
      </c>
      <c r="N11" s="341">
        <f>'2_ kolo'!CP5</f>
        <v>0</v>
      </c>
      <c r="O11" s="362" t="s">
        <v>10</v>
      </c>
      <c r="P11" s="343">
        <f>'2_ kolo'!CR5</f>
        <v>0</v>
      </c>
      <c r="Q11" s="344">
        <f>'2_ kolo'!CS7</f>
        <v>0</v>
      </c>
      <c r="R11" s="315">
        <v>11</v>
      </c>
      <c r="S11" s="217">
        <v>15</v>
      </c>
      <c r="T11" s="350" t="str">
        <f>'2_ kolo'!DD18</f>
        <v>Václav M.</v>
      </c>
      <c r="U11" s="234">
        <f>'2_ kolo'!CW18</f>
        <v>6</v>
      </c>
      <c r="V11" s="235">
        <f>'2_ kolo'!CX18</f>
        <v>135</v>
      </c>
      <c r="W11" s="236" t="s">
        <v>10</v>
      </c>
      <c r="X11" s="237">
        <f>'2_ kolo'!CZ18</f>
        <v>496</v>
      </c>
      <c r="Y11" s="361">
        <f>'2_ kolo'!DA18</f>
        <v>-361</v>
      </c>
      <c r="Z11" s="315">
        <v>11</v>
      </c>
      <c r="AA11" s="217">
        <v>11</v>
      </c>
      <c r="AB11" s="364" t="str">
        <f>'3_ kolo A,B'!BC14</f>
        <v>Václav M.</v>
      </c>
      <c r="AC11" s="365">
        <f>'3_ kolo A,B'!AV14</f>
        <v>0</v>
      </c>
      <c r="AD11" s="248">
        <f>'3_ kolo A,B'!AW14</f>
        <v>0</v>
      </c>
      <c r="AE11" s="249" t="s">
        <v>10</v>
      </c>
      <c r="AF11" s="250">
        <f>'3_ kolo A,B'!AY14</f>
        <v>0</v>
      </c>
      <c r="AG11" s="366">
        <f>'3_ kolo A,B'!AZ14</f>
        <v>0</v>
      </c>
      <c r="AH11" s="335">
        <v>11</v>
      </c>
      <c r="AI11" s="217">
        <v>11</v>
      </c>
      <c r="AJ11" s="367" t="str">
        <f>'3_ kolo A,B'!BK14</f>
        <v>Václav M.</v>
      </c>
      <c r="AK11" s="368">
        <f>'3_ kolo A,B'!BD14</f>
        <v>6</v>
      </c>
      <c r="AL11" s="256">
        <f>'3_ kolo A,B'!BE14</f>
        <v>135</v>
      </c>
      <c r="AM11" s="257" t="s">
        <v>10</v>
      </c>
      <c r="AN11" s="258">
        <f>'3_ kolo A,B'!BG14</f>
        <v>496</v>
      </c>
      <c r="AO11" s="369">
        <f t="shared" si="0"/>
        <v>-361</v>
      </c>
      <c r="AP11" s="338">
        <v>11</v>
      </c>
    </row>
    <row r="12" spans="1:42" ht="15" customHeight="1" x14ac:dyDescent="0.2">
      <c r="A12" s="314"/>
      <c r="B12" s="315">
        <v>12</v>
      </c>
      <c r="C12" s="217">
        <v>14</v>
      </c>
      <c r="D12" s="339" t="str">
        <f>'1_ kolo'!CV17</f>
        <v>Šéfík S.</v>
      </c>
      <c r="E12" s="340">
        <f>'1_ kolo'!CO17</f>
        <v>5</v>
      </c>
      <c r="F12" s="341">
        <f>'1_ kolo'!CP17</f>
        <v>104</v>
      </c>
      <c r="G12" s="342" t="s">
        <v>10</v>
      </c>
      <c r="H12" s="343">
        <f>'1_ kolo'!CR17</f>
        <v>229</v>
      </c>
      <c r="I12" s="344">
        <f>'1_ kolo'!CS17</f>
        <v>-125</v>
      </c>
      <c r="J12" s="315">
        <v>12</v>
      </c>
      <c r="K12" s="217">
        <v>4</v>
      </c>
      <c r="L12" s="345" t="str">
        <f>'2_ kolo'!CV7</f>
        <v>Jirka J.</v>
      </c>
      <c r="M12" s="363">
        <f>'2_ kolo'!CO7</f>
        <v>0</v>
      </c>
      <c r="N12" s="341">
        <f>'2_ kolo'!CP7</f>
        <v>0</v>
      </c>
      <c r="O12" s="362" t="s">
        <v>10</v>
      </c>
      <c r="P12" s="343">
        <f>'2_ kolo'!CR7</f>
        <v>0</v>
      </c>
      <c r="Q12" s="344">
        <f>'2_ kolo'!CS11</f>
        <v>0</v>
      </c>
      <c r="R12" s="315">
        <v>12</v>
      </c>
      <c r="S12" s="217">
        <v>12</v>
      </c>
      <c r="T12" s="350" t="str">
        <f>'2_ kolo'!DD15</f>
        <v>Lenka P.</v>
      </c>
      <c r="U12" s="234">
        <f>'2_ kolo'!CW15</f>
        <v>5</v>
      </c>
      <c r="V12" s="235">
        <f>'2_ kolo'!CX15</f>
        <v>117</v>
      </c>
      <c r="W12" s="236" t="s">
        <v>10</v>
      </c>
      <c r="X12" s="237">
        <f>'2_ kolo'!CZ15</f>
        <v>491</v>
      </c>
      <c r="Y12" s="361">
        <f>'2_ kolo'!DA17</f>
        <v>-125</v>
      </c>
      <c r="Z12" s="315">
        <v>12</v>
      </c>
      <c r="AA12" s="217">
        <v>12</v>
      </c>
      <c r="AB12" s="364" t="str">
        <f>'3_ kolo A,B'!BC15</f>
        <v>Lenka P.</v>
      </c>
      <c r="AC12" s="365">
        <f>'3_ kolo A,B'!AV15</f>
        <v>0</v>
      </c>
      <c r="AD12" s="248">
        <f>'3_ kolo A,B'!AW15</f>
        <v>0</v>
      </c>
      <c r="AE12" s="249" t="s">
        <v>10</v>
      </c>
      <c r="AF12" s="250">
        <f>'3_ kolo A,B'!AY15</f>
        <v>0</v>
      </c>
      <c r="AG12" s="366">
        <f>'3_ kolo A,B'!AZ15</f>
        <v>0</v>
      </c>
      <c r="AH12" s="335">
        <v>12</v>
      </c>
      <c r="AI12" s="217">
        <v>12</v>
      </c>
      <c r="AJ12" s="367" t="str">
        <f>'3_ kolo A,B'!BK15</f>
        <v>Lenka P.</v>
      </c>
      <c r="AK12" s="368">
        <f>'3_ kolo A,B'!BD15</f>
        <v>5</v>
      </c>
      <c r="AL12" s="256">
        <f>'3_ kolo A,B'!BE15</f>
        <v>117</v>
      </c>
      <c r="AM12" s="257" t="s">
        <v>10</v>
      </c>
      <c r="AN12" s="258">
        <f>'3_ kolo A,B'!BG15</f>
        <v>491</v>
      </c>
      <c r="AO12" s="369">
        <f t="shared" si="0"/>
        <v>-374</v>
      </c>
      <c r="AP12" s="338">
        <v>12</v>
      </c>
    </row>
    <row r="13" spans="1:42" ht="15" customHeight="1" x14ac:dyDescent="0.2">
      <c r="A13" s="314"/>
      <c r="B13" s="315">
        <v>13</v>
      </c>
      <c r="C13" s="217">
        <v>12</v>
      </c>
      <c r="D13" s="339" t="str">
        <f>'1_ kolo'!CV15</f>
        <v>Lenka P.</v>
      </c>
      <c r="E13" s="340">
        <f>'1_ kolo'!CO15</f>
        <v>3</v>
      </c>
      <c r="F13" s="341">
        <f>'1_ kolo'!CP15</f>
        <v>86</v>
      </c>
      <c r="G13" s="362" t="s">
        <v>10</v>
      </c>
      <c r="H13" s="343">
        <f>'1_ kolo'!CR15</f>
        <v>283</v>
      </c>
      <c r="I13" s="344">
        <f>'1_ kolo'!CS15</f>
        <v>-197</v>
      </c>
      <c r="J13" s="315">
        <v>13</v>
      </c>
      <c r="K13" s="217">
        <v>8</v>
      </c>
      <c r="L13" s="345" t="str">
        <f>'2_ kolo'!CV11</f>
        <v>Ondřej Ch.</v>
      </c>
      <c r="M13" s="363">
        <f>'2_ kolo'!CO11</f>
        <v>0</v>
      </c>
      <c r="N13" s="341">
        <f>'2_ kolo'!CP11</f>
        <v>0</v>
      </c>
      <c r="O13" s="362" t="s">
        <v>10</v>
      </c>
      <c r="P13" s="343">
        <f>'2_ kolo'!CR11</f>
        <v>0</v>
      </c>
      <c r="Q13" s="344">
        <f>'2_ kolo'!CS14</f>
        <v>0</v>
      </c>
      <c r="R13" s="315">
        <v>13</v>
      </c>
      <c r="S13" s="217">
        <v>14</v>
      </c>
      <c r="T13" s="350" t="str">
        <f>'2_ kolo'!DD17</f>
        <v>Šéfík S.</v>
      </c>
      <c r="U13" s="234">
        <f>'2_ kolo'!CW17</f>
        <v>5</v>
      </c>
      <c r="V13" s="235">
        <f>'2_ kolo'!CX17</f>
        <v>104</v>
      </c>
      <c r="W13" s="236" t="s">
        <v>10</v>
      </c>
      <c r="X13" s="237">
        <f>'2_ kolo'!CZ17</f>
        <v>229</v>
      </c>
      <c r="Y13" s="361">
        <f>'2_ kolo'!DA15</f>
        <v>-374</v>
      </c>
      <c r="Z13" s="315">
        <v>13</v>
      </c>
      <c r="AA13" s="217">
        <v>13</v>
      </c>
      <c r="AB13" s="364" t="str">
        <f>'3_ kolo A,B'!BC16</f>
        <v>Šéfík S.</v>
      </c>
      <c r="AC13" s="365">
        <f>'3_ kolo A,B'!AV16</f>
        <v>0</v>
      </c>
      <c r="AD13" s="248">
        <f>'3_ kolo A,B'!AW16</f>
        <v>0</v>
      </c>
      <c r="AE13" s="264" t="s">
        <v>10</v>
      </c>
      <c r="AF13" s="250">
        <f>'3_ kolo A,B'!AY16</f>
        <v>0</v>
      </c>
      <c r="AG13" s="366">
        <f>'3_ kolo A,B'!AZ16</f>
        <v>0</v>
      </c>
      <c r="AH13" s="335">
        <v>13</v>
      </c>
      <c r="AI13" s="217">
        <v>13</v>
      </c>
      <c r="AJ13" s="367" t="str">
        <f>'3_ kolo A,B'!BK16</f>
        <v>Šéfík S.</v>
      </c>
      <c r="AK13" s="368">
        <f>'3_ kolo A,B'!BD16</f>
        <v>5</v>
      </c>
      <c r="AL13" s="256">
        <f>'3_ kolo A,B'!BE16</f>
        <v>104</v>
      </c>
      <c r="AM13" s="257" t="s">
        <v>10</v>
      </c>
      <c r="AN13" s="258">
        <f>'3_ kolo A,B'!BG16</f>
        <v>229</v>
      </c>
      <c r="AO13" s="369">
        <f t="shared" si="0"/>
        <v>-125</v>
      </c>
      <c r="AP13" s="338">
        <v>13</v>
      </c>
    </row>
    <row r="14" spans="1:42" ht="15" customHeight="1" x14ac:dyDescent="0.2">
      <c r="A14" s="314"/>
      <c r="B14" s="315">
        <v>14</v>
      </c>
      <c r="C14" s="217">
        <v>2</v>
      </c>
      <c r="D14" s="339" t="str">
        <f>'1_ kolo'!CV5</f>
        <v>Lucka Ch.</v>
      </c>
      <c r="E14" s="340">
        <f>'1_ kolo'!CO5</f>
        <v>2</v>
      </c>
      <c r="F14" s="341">
        <f>'1_ kolo'!CP5</f>
        <v>15</v>
      </c>
      <c r="G14" s="362" t="s">
        <v>10</v>
      </c>
      <c r="H14" s="343">
        <f>'1_ kolo'!CR5</f>
        <v>300</v>
      </c>
      <c r="I14" s="344">
        <f>'1_ kolo'!CS5</f>
        <v>-285</v>
      </c>
      <c r="J14" s="315">
        <v>14</v>
      </c>
      <c r="K14" s="217">
        <v>11</v>
      </c>
      <c r="L14" s="345" t="str">
        <f>'2_ kolo'!CV14</f>
        <v>Zdeňka Ch.</v>
      </c>
      <c r="M14" s="340">
        <f>'2_ kolo'!CO14</f>
        <v>0</v>
      </c>
      <c r="N14" s="341">
        <f>'2_ kolo'!CP14</f>
        <v>0</v>
      </c>
      <c r="O14" s="362" t="s">
        <v>10</v>
      </c>
      <c r="P14" s="343">
        <f>'2_ kolo'!CR14</f>
        <v>0</v>
      </c>
      <c r="Q14" s="344">
        <f>'2_ kolo'!CS17</f>
        <v>0</v>
      </c>
      <c r="R14" s="315">
        <v>14</v>
      </c>
      <c r="S14" s="217">
        <v>2</v>
      </c>
      <c r="T14" s="350" t="str">
        <f>'2_ kolo'!DD5</f>
        <v>Lucka Ch.</v>
      </c>
      <c r="U14" s="234">
        <f>'2_ kolo'!CW5</f>
        <v>2</v>
      </c>
      <c r="V14" s="235">
        <f>'2_ kolo'!CX5</f>
        <v>15</v>
      </c>
      <c r="W14" s="236" t="s">
        <v>10</v>
      </c>
      <c r="X14" s="237">
        <f>'2_ kolo'!CZ5</f>
        <v>300</v>
      </c>
      <c r="Y14" s="361">
        <f>'2_ kolo'!DA11</f>
        <v>0</v>
      </c>
      <c r="Z14" s="315">
        <v>14</v>
      </c>
      <c r="AA14" s="217">
        <v>14</v>
      </c>
      <c r="AB14" s="364" t="str">
        <f>'3_ kolo A,B'!BC17</f>
        <v>Lucka Ch.</v>
      </c>
      <c r="AC14" s="365">
        <f>'3_ kolo A,B'!AV17</f>
        <v>0</v>
      </c>
      <c r="AD14" s="248">
        <f>'3_ kolo A,B'!AW17</f>
        <v>0</v>
      </c>
      <c r="AE14" s="264" t="s">
        <v>10</v>
      </c>
      <c r="AF14" s="250">
        <f>'3_ kolo A,B'!AY17</f>
        <v>0</v>
      </c>
      <c r="AG14" s="366">
        <f>'3_ kolo A,B'!AZ17</f>
        <v>0</v>
      </c>
      <c r="AH14" s="335">
        <v>14</v>
      </c>
      <c r="AI14" s="217">
        <v>14</v>
      </c>
      <c r="AJ14" s="367" t="str">
        <f>'3_ kolo A,B'!BK17</f>
        <v>Lucka Ch.</v>
      </c>
      <c r="AK14" s="368">
        <f>'3_ kolo A,B'!BD17</f>
        <v>2</v>
      </c>
      <c r="AL14" s="256">
        <f>'3_ kolo A,B'!BE17</f>
        <v>15</v>
      </c>
      <c r="AM14" s="257" t="s">
        <v>10</v>
      </c>
      <c r="AN14" s="258">
        <f>'3_ kolo A,B'!BG17</f>
        <v>300</v>
      </c>
      <c r="AO14" s="369">
        <f t="shared" si="0"/>
        <v>-285</v>
      </c>
      <c r="AP14" s="338">
        <v>14</v>
      </c>
    </row>
    <row r="15" spans="1:42" ht="15.75" customHeight="1" x14ac:dyDescent="0.2">
      <c r="A15" s="314"/>
      <c r="B15" s="315">
        <v>15</v>
      </c>
      <c r="C15" s="217">
        <v>8</v>
      </c>
      <c r="D15" s="339" t="str">
        <f>'1_ kolo'!CV11</f>
        <v>Ondřej Ch.</v>
      </c>
      <c r="E15" s="340">
        <f>'1_ kolo'!CO11</f>
        <v>0</v>
      </c>
      <c r="F15" s="341">
        <f>'1_ kolo'!CP11</f>
        <v>0</v>
      </c>
      <c r="G15" s="362" t="s">
        <v>10</v>
      </c>
      <c r="H15" s="343">
        <f>'1_ kolo'!CR11</f>
        <v>0</v>
      </c>
      <c r="I15" s="344">
        <f>'1_ kolo'!CS11</f>
        <v>0</v>
      </c>
      <c r="J15" s="315">
        <v>15</v>
      </c>
      <c r="K15" s="217">
        <v>14</v>
      </c>
      <c r="L15" s="345" t="str">
        <f>'2_ kolo'!CV17</f>
        <v>Šéfík S.</v>
      </c>
      <c r="M15" s="340">
        <f>'2_ kolo'!CO17</f>
        <v>0</v>
      </c>
      <c r="N15" s="341">
        <f>'2_ kolo'!CP17</f>
        <v>0</v>
      </c>
      <c r="O15" s="342" t="s">
        <v>10</v>
      </c>
      <c r="P15" s="343">
        <f>'2_ kolo'!CR17</f>
        <v>0</v>
      </c>
      <c r="Q15" s="344">
        <f>'2_ kolo'!CS18</f>
        <v>-186</v>
      </c>
      <c r="R15" s="315">
        <v>15</v>
      </c>
      <c r="S15" s="217">
        <v>8</v>
      </c>
      <c r="T15" s="350" t="str">
        <f>'2_ kolo'!DD11</f>
        <v>Ondřej Ch.</v>
      </c>
      <c r="U15" s="234">
        <f>'2_ kolo'!CW11</f>
        <v>0</v>
      </c>
      <c r="V15" s="235">
        <f>'2_ kolo'!CX11</f>
        <v>0</v>
      </c>
      <c r="W15" s="236" t="s">
        <v>10</v>
      </c>
      <c r="X15" s="237">
        <f>'2_ kolo'!CZ11</f>
        <v>0</v>
      </c>
      <c r="Y15" s="361">
        <f>'2_ kolo'!DA5</f>
        <v>-285</v>
      </c>
      <c r="Z15" s="315">
        <v>15</v>
      </c>
      <c r="AA15" s="265">
        <v>15</v>
      </c>
      <c r="AB15" s="370" t="str">
        <f>'3_ kolo A,B'!BC18</f>
        <v>Ondřej Ch.</v>
      </c>
      <c r="AC15" s="371">
        <f>'3_ kolo A,B'!AV18</f>
        <v>0</v>
      </c>
      <c r="AD15" s="372">
        <f>'3_ kolo A,B'!AW18</f>
        <v>0</v>
      </c>
      <c r="AE15" s="270" t="s">
        <v>10</v>
      </c>
      <c r="AF15" s="373">
        <f>'3_ kolo A,B'!AY18</f>
        <v>0</v>
      </c>
      <c r="AG15" s="374">
        <f>'3_ kolo A,B'!AZ18</f>
        <v>0</v>
      </c>
      <c r="AH15" s="335">
        <v>15</v>
      </c>
      <c r="AI15" s="265">
        <v>15</v>
      </c>
      <c r="AJ15" s="375" t="str">
        <f>'3_ kolo A,B'!BK18</f>
        <v>Ondřej Ch.</v>
      </c>
      <c r="AK15" s="376">
        <f>'3_ kolo A,B'!BD18</f>
        <v>0</v>
      </c>
      <c r="AL15" s="377">
        <f>'3_ kolo A,B'!BE18</f>
        <v>0</v>
      </c>
      <c r="AM15" s="378" t="s">
        <v>10</v>
      </c>
      <c r="AN15" s="379">
        <f>'3_ kolo A,B'!BG18</f>
        <v>0</v>
      </c>
      <c r="AO15" s="380">
        <f t="shared" si="0"/>
        <v>0</v>
      </c>
      <c r="AP15" s="338">
        <v>15</v>
      </c>
    </row>
    <row r="16" spans="1:42" ht="18" customHeight="1" x14ac:dyDescent="0.25">
      <c r="A16" s="381"/>
      <c r="B16" s="315">
        <v>16</v>
      </c>
      <c r="C16" s="217">
        <v>16</v>
      </c>
      <c r="D16" s="339">
        <f>'1_ kolo'!CV19</f>
        <v>0</v>
      </c>
      <c r="E16" s="340">
        <f>'1_ kolo'!CO19</f>
        <v>0</v>
      </c>
      <c r="F16" s="341">
        <f>'1_ kolo'!CP19</f>
        <v>0</v>
      </c>
      <c r="G16" s="342" t="s">
        <v>10</v>
      </c>
      <c r="H16" s="343">
        <f>'1_ kolo'!CR19</f>
        <v>0</v>
      </c>
      <c r="I16" s="344">
        <f>'1_ kolo'!CS19</f>
        <v>0</v>
      </c>
      <c r="J16" s="315">
        <v>16</v>
      </c>
      <c r="K16" s="217">
        <v>16</v>
      </c>
      <c r="L16" s="345">
        <f>'2_ kolo'!CV19</f>
        <v>0</v>
      </c>
      <c r="M16" s="363">
        <f>'2_ kolo'!CO19</f>
        <v>0</v>
      </c>
      <c r="N16" s="341">
        <f>'2_ kolo'!CP19</f>
        <v>0</v>
      </c>
      <c r="O16" s="342" t="s">
        <v>10</v>
      </c>
      <c r="P16" s="343">
        <f>'2_ kolo'!CR19</f>
        <v>0</v>
      </c>
      <c r="Q16" s="344">
        <f>'2_ kolo'!CS19</f>
        <v>0</v>
      </c>
      <c r="R16" s="315">
        <v>16</v>
      </c>
      <c r="S16" s="217">
        <v>16</v>
      </c>
      <c r="T16" s="350">
        <f>'2_ kolo'!DD19</f>
        <v>0</v>
      </c>
      <c r="U16" s="234">
        <f>'2_ kolo'!CW19</f>
        <v>0</v>
      </c>
      <c r="V16" s="235">
        <f>'2_ kolo'!CX19</f>
        <v>0</v>
      </c>
      <c r="W16" s="236" t="s">
        <v>10</v>
      </c>
      <c r="X16" s="237">
        <f>'2_ kolo'!CZ19</f>
        <v>0</v>
      </c>
      <c r="Y16" s="361">
        <f>'2_ kolo'!DA19</f>
        <v>0</v>
      </c>
      <c r="Z16" s="382" t="s">
        <v>46</v>
      </c>
      <c r="AA16" s="383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384"/>
    </row>
    <row r="17" spans="1:42" ht="18" customHeight="1" x14ac:dyDescent="0.25">
      <c r="A17" s="131"/>
      <c r="B17" s="315">
        <v>17</v>
      </c>
      <c r="C17" s="217">
        <v>17</v>
      </c>
      <c r="D17" s="339">
        <f>'1_ kolo'!CV20</f>
        <v>0</v>
      </c>
      <c r="E17" s="363">
        <f>'1_ kolo'!CO20</f>
        <v>0</v>
      </c>
      <c r="F17" s="341">
        <f>'1_ kolo'!CP20</f>
        <v>0</v>
      </c>
      <c r="G17" s="342" t="s">
        <v>10</v>
      </c>
      <c r="H17" s="343">
        <f>'1_ kolo'!CR20</f>
        <v>0</v>
      </c>
      <c r="I17" s="344">
        <f>'1_ kolo'!CS20</f>
        <v>0</v>
      </c>
      <c r="J17" s="315">
        <v>17</v>
      </c>
      <c r="K17" s="217">
        <v>17</v>
      </c>
      <c r="L17" s="345">
        <f>'2_ kolo'!CV20</f>
        <v>0</v>
      </c>
      <c r="M17" s="363">
        <f>'2_ kolo'!CO20</f>
        <v>0</v>
      </c>
      <c r="N17" s="341">
        <f>'2_ kolo'!CP20</f>
        <v>0</v>
      </c>
      <c r="O17" s="342" t="s">
        <v>10</v>
      </c>
      <c r="P17" s="343">
        <f>'2_ kolo'!CR20</f>
        <v>0</v>
      </c>
      <c r="Q17" s="344">
        <f>'2_ kolo'!CS20</f>
        <v>0</v>
      </c>
      <c r="R17" s="315">
        <v>17</v>
      </c>
      <c r="S17" s="217">
        <v>17</v>
      </c>
      <c r="T17" s="350">
        <f>'2_ kolo'!DD20</f>
        <v>0</v>
      </c>
      <c r="U17" s="234">
        <f>'2_ kolo'!CW20</f>
        <v>0</v>
      </c>
      <c r="V17" s="235">
        <f>'2_ kolo'!CX20</f>
        <v>0</v>
      </c>
      <c r="W17" s="236" t="s">
        <v>10</v>
      </c>
      <c r="X17" s="237">
        <f>'2_ kolo'!CZ20</f>
        <v>0</v>
      </c>
      <c r="Y17" s="361">
        <f>'2_ kolo'!DA20</f>
        <v>0</v>
      </c>
      <c r="Z17" s="385"/>
      <c r="AA17" s="386"/>
      <c r="AB17" s="131"/>
      <c r="AC17" s="131"/>
      <c r="AD17" s="387" t="s">
        <v>47</v>
      </c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384"/>
    </row>
    <row r="18" spans="1:42" ht="16.5" customHeight="1" x14ac:dyDescent="0.2">
      <c r="A18" s="386"/>
      <c r="B18" s="315">
        <v>18</v>
      </c>
      <c r="C18" s="217">
        <v>18</v>
      </c>
      <c r="D18" s="388">
        <f>'1_ kolo'!CV21</f>
        <v>0</v>
      </c>
      <c r="E18" s="363">
        <f>'1_ kolo'!CO21</f>
        <v>0</v>
      </c>
      <c r="F18" s="341">
        <f>'1_ kolo'!CP21</f>
        <v>0</v>
      </c>
      <c r="G18" s="342" t="s">
        <v>10</v>
      </c>
      <c r="H18" s="343">
        <f>'1_ kolo'!CR21</f>
        <v>0</v>
      </c>
      <c r="I18" s="344">
        <f>'1_ kolo'!CS21</f>
        <v>0</v>
      </c>
      <c r="J18" s="315">
        <v>18</v>
      </c>
      <c r="K18" s="217">
        <v>18</v>
      </c>
      <c r="L18" s="389">
        <f>'2_ kolo'!CV21</f>
        <v>0</v>
      </c>
      <c r="M18" s="363">
        <f>'2_ kolo'!CO21</f>
        <v>0</v>
      </c>
      <c r="N18" s="341">
        <f>'2_ kolo'!CP21</f>
        <v>0</v>
      </c>
      <c r="O18" s="342" t="s">
        <v>10</v>
      </c>
      <c r="P18" s="343">
        <f>'2_ kolo'!CR21</f>
        <v>0</v>
      </c>
      <c r="Q18" s="344">
        <f>'2_ kolo'!CS21</f>
        <v>0</v>
      </c>
      <c r="R18" s="315">
        <v>18</v>
      </c>
      <c r="S18" s="217">
        <v>18</v>
      </c>
      <c r="T18" s="390">
        <f>'2_ kolo'!DD21</f>
        <v>0</v>
      </c>
      <c r="U18" s="391">
        <f>'2_ kolo'!CW21</f>
        <v>0</v>
      </c>
      <c r="V18" s="235">
        <f>'2_ kolo'!CX21</f>
        <v>0</v>
      </c>
      <c r="W18" s="236" t="s">
        <v>10</v>
      </c>
      <c r="X18" s="237">
        <f>'2_ kolo'!CZ21</f>
        <v>0</v>
      </c>
      <c r="Y18" s="361">
        <f>'2_ kolo'!DA21</f>
        <v>0</v>
      </c>
      <c r="Z18" s="315">
        <v>1</v>
      </c>
      <c r="AA18" s="316">
        <v>1</v>
      </c>
      <c r="AB18" s="392" t="str">
        <f>'3_ kolo A,B'!BC23</f>
        <v>Zdeňka Ch.</v>
      </c>
      <c r="AC18" s="393">
        <f>'3_ kolo A,B'!AV23</f>
        <v>0</v>
      </c>
      <c r="AD18" s="394">
        <f>'3_ kolo A,B'!AW23</f>
        <v>0</v>
      </c>
      <c r="AE18" s="395" t="s">
        <v>10</v>
      </c>
      <c r="AF18" s="396">
        <f>'3_ kolo A,B'!AY23</f>
        <v>0</v>
      </c>
      <c r="AG18" s="397">
        <f>'3_ kolo A,B'!AZ23</f>
        <v>0</v>
      </c>
      <c r="AH18" s="315">
        <v>1</v>
      </c>
      <c r="AI18" s="316">
        <v>1</v>
      </c>
      <c r="AJ18" s="323" t="str">
        <f>'3_ kolo A,B'!BK23</f>
        <v>Zdeňka Ch.</v>
      </c>
      <c r="AK18" s="336">
        <f>'3_ kolo A,B'!BD23</f>
        <v>7</v>
      </c>
      <c r="AL18" s="325">
        <f>'3_ kolo A,B'!BE23</f>
        <v>116</v>
      </c>
      <c r="AM18" s="326" t="s">
        <v>10</v>
      </c>
      <c r="AN18" s="327">
        <f>'3_ kolo A,B'!BG23</f>
        <v>255</v>
      </c>
      <c r="AO18" s="328">
        <f t="shared" ref="AO18:AO32" si="1">AL18-AN18</f>
        <v>-139</v>
      </c>
      <c r="AP18" s="338">
        <v>1</v>
      </c>
    </row>
    <row r="19" spans="1:42" ht="18" customHeight="1" x14ac:dyDescent="0.2">
      <c r="A19" s="398">
        <v>1</v>
      </c>
      <c r="B19" s="315">
        <v>19</v>
      </c>
      <c r="C19" s="217">
        <v>19</v>
      </c>
      <c r="D19" s="399">
        <f>'1_ kolo'!CV22</f>
        <v>0</v>
      </c>
      <c r="E19" s="400" t="e">
        <f>'1_ kolo'!CO22</f>
        <v>#VALUE!</v>
      </c>
      <c r="F19" s="401">
        <f>'1_ kolo'!CP22</f>
        <v>0</v>
      </c>
      <c r="G19" s="402" t="s">
        <v>10</v>
      </c>
      <c r="H19" s="403">
        <f>'1_ kolo'!CR22</f>
        <v>0</v>
      </c>
      <c r="I19" s="404">
        <f>'1_ kolo'!CS22</f>
        <v>0</v>
      </c>
      <c r="J19" s="315">
        <v>19</v>
      </c>
      <c r="K19" s="217">
        <v>19</v>
      </c>
      <c r="L19" s="389">
        <f>'2_ kolo'!CV22</f>
        <v>0</v>
      </c>
      <c r="M19" s="363" t="e">
        <f>'2_ kolo'!CO22</f>
        <v>#VALUE!</v>
      </c>
      <c r="N19" s="341">
        <f>'2_ kolo'!CP22</f>
        <v>0</v>
      </c>
      <c r="O19" s="342" t="s">
        <v>10</v>
      </c>
      <c r="P19" s="343">
        <f>'2_ kolo'!CR22</f>
        <v>0</v>
      </c>
      <c r="Q19" s="344">
        <f>'2_ kolo'!CS22</f>
        <v>0</v>
      </c>
      <c r="R19" s="315">
        <v>19</v>
      </c>
      <c r="S19" s="217">
        <v>19</v>
      </c>
      <c r="T19" s="390">
        <f>'2_ kolo'!DD22</f>
        <v>0</v>
      </c>
      <c r="U19" s="234" t="e">
        <f>'2_ kolo'!CW22</f>
        <v>#VALUE!</v>
      </c>
      <c r="V19" s="235">
        <f>'2_ kolo'!CX22</f>
        <v>0</v>
      </c>
      <c r="W19" s="236" t="s">
        <v>10</v>
      </c>
      <c r="X19" s="237">
        <f>'2_ kolo'!CZ22</f>
        <v>0</v>
      </c>
      <c r="Y19" s="361">
        <f>'2_ kolo'!DA22</f>
        <v>0</v>
      </c>
      <c r="Z19" s="315">
        <v>2</v>
      </c>
      <c r="AA19" s="217">
        <v>2</v>
      </c>
      <c r="AB19" s="405" t="str">
        <f>'3_ kolo A,B'!BC24</f>
        <v>Václav M.</v>
      </c>
      <c r="AC19" s="406">
        <f>'3_ kolo A,B'!AV24</f>
        <v>0</v>
      </c>
      <c r="AD19" s="281">
        <f>'3_ kolo A,B'!AW24</f>
        <v>0</v>
      </c>
      <c r="AE19" s="282" t="s">
        <v>10</v>
      </c>
      <c r="AF19" s="283">
        <f>'3_ kolo A,B'!AY24</f>
        <v>0</v>
      </c>
      <c r="AG19" s="407">
        <f>'3_ kolo A,B'!AZ24</f>
        <v>0</v>
      </c>
      <c r="AH19" s="315">
        <v>2</v>
      </c>
      <c r="AI19" s="217">
        <v>2</v>
      </c>
      <c r="AJ19" s="359" t="str">
        <f>'3_ kolo A,B'!BK24</f>
        <v>Václav M.</v>
      </c>
      <c r="AK19" s="360">
        <f>'3_ kolo A,B'!BD24</f>
        <v>6</v>
      </c>
      <c r="AL19" s="235">
        <f>'3_ kolo A,B'!BE24</f>
        <v>135</v>
      </c>
      <c r="AM19" s="236" t="s">
        <v>10</v>
      </c>
      <c r="AN19" s="237">
        <f>'3_ kolo A,B'!BG24</f>
        <v>496</v>
      </c>
      <c r="AO19" s="361">
        <f t="shared" si="1"/>
        <v>-361</v>
      </c>
      <c r="AP19" s="338">
        <v>2</v>
      </c>
    </row>
    <row r="20" spans="1:42" ht="17.25" customHeight="1" x14ac:dyDescent="0.2">
      <c r="A20" s="408">
        <v>2</v>
      </c>
      <c r="B20" s="315">
        <v>20</v>
      </c>
      <c r="C20" s="217">
        <v>20</v>
      </c>
      <c r="D20" s="399">
        <f>'1_ kolo'!CV23</f>
        <v>0</v>
      </c>
      <c r="E20" s="400" t="e">
        <f>'1_ kolo'!CO23</f>
        <v>#N/A</v>
      </c>
      <c r="F20" s="401">
        <f>'1_ kolo'!CP23</f>
        <v>0</v>
      </c>
      <c r="G20" s="402" t="s">
        <v>10</v>
      </c>
      <c r="H20" s="403">
        <f>'1_ kolo'!CR23</f>
        <v>0</v>
      </c>
      <c r="I20" s="404">
        <f>'1_ kolo'!CS23</f>
        <v>0</v>
      </c>
      <c r="J20" s="315">
        <v>20</v>
      </c>
      <c r="K20" s="217">
        <v>20</v>
      </c>
      <c r="L20" s="409">
        <f>'2_ kolo'!CV23</f>
        <v>0</v>
      </c>
      <c r="M20" s="400" t="e">
        <f>'2_ kolo'!CO23</f>
        <v>#N/A</v>
      </c>
      <c r="N20" s="401">
        <f>'2_ kolo'!CP23</f>
        <v>0</v>
      </c>
      <c r="O20" s="402" t="s">
        <v>10</v>
      </c>
      <c r="P20" s="403">
        <f>'2_ kolo'!CR23</f>
        <v>0</v>
      </c>
      <c r="Q20" s="404">
        <f>'2_ kolo'!CS23</f>
        <v>0</v>
      </c>
      <c r="R20" s="315">
        <v>20</v>
      </c>
      <c r="S20" s="217">
        <v>20</v>
      </c>
      <c r="T20" s="410">
        <f>'2_ kolo'!DD23</f>
        <v>0</v>
      </c>
      <c r="U20" s="411" t="e">
        <f>'2_ kolo'!CW23</f>
        <v>#N/A</v>
      </c>
      <c r="V20" s="256">
        <f>'2_ kolo'!CX23</f>
        <v>0</v>
      </c>
      <c r="W20" s="257" t="s">
        <v>10</v>
      </c>
      <c r="X20" s="258">
        <f>'2_ kolo'!CZ23</f>
        <v>0</v>
      </c>
      <c r="Y20" s="369">
        <f>'2_ kolo'!DA23</f>
        <v>0</v>
      </c>
      <c r="Z20" s="315">
        <v>3</v>
      </c>
      <c r="AA20" s="217">
        <v>3</v>
      </c>
      <c r="AB20" s="405" t="str">
        <f>'3_ kolo A,B'!BC25</f>
        <v>Lenka P.</v>
      </c>
      <c r="AC20" s="406">
        <f>'3_ kolo A,B'!AV25</f>
        <v>0</v>
      </c>
      <c r="AD20" s="281">
        <f>'3_ kolo A,B'!AW25</f>
        <v>0</v>
      </c>
      <c r="AE20" s="282" t="s">
        <v>10</v>
      </c>
      <c r="AF20" s="283">
        <f>'3_ kolo A,B'!AY25</f>
        <v>0</v>
      </c>
      <c r="AG20" s="407">
        <f>'3_ kolo A,B'!AZ25</f>
        <v>0</v>
      </c>
      <c r="AH20" s="315">
        <v>3</v>
      </c>
      <c r="AI20" s="217">
        <v>3</v>
      </c>
      <c r="AJ20" s="359" t="str">
        <f>'3_ kolo A,B'!BK25</f>
        <v>Lenka P.</v>
      </c>
      <c r="AK20" s="360">
        <f>'3_ kolo A,B'!BD25</f>
        <v>5</v>
      </c>
      <c r="AL20" s="235">
        <f>'3_ kolo A,B'!BE25</f>
        <v>117</v>
      </c>
      <c r="AM20" s="236" t="s">
        <v>10</v>
      </c>
      <c r="AN20" s="237">
        <f>'3_ kolo A,B'!BG25</f>
        <v>491</v>
      </c>
      <c r="AO20" s="361">
        <f t="shared" si="1"/>
        <v>-374</v>
      </c>
      <c r="AP20" s="338">
        <v>3</v>
      </c>
    </row>
    <row r="21" spans="1:42" ht="17.25" customHeight="1" x14ac:dyDescent="0.2">
      <c r="A21" s="408">
        <v>3</v>
      </c>
      <c r="B21" s="315">
        <v>21</v>
      </c>
      <c r="C21" s="217">
        <v>21</v>
      </c>
      <c r="D21" s="399">
        <f>'1_ kolo'!CV24</f>
        <v>0</v>
      </c>
      <c r="E21" s="400" t="e">
        <f>'1_ kolo'!CO24</f>
        <v>#N/A</v>
      </c>
      <c r="F21" s="401">
        <f>'1_ kolo'!CP24</f>
        <v>0</v>
      </c>
      <c r="G21" s="402" t="s">
        <v>10</v>
      </c>
      <c r="H21" s="403">
        <f>'1_ kolo'!CR24</f>
        <v>0</v>
      </c>
      <c r="I21" s="404">
        <f>'1_ kolo'!CS24</f>
        <v>0</v>
      </c>
      <c r="J21" s="315">
        <v>21</v>
      </c>
      <c r="K21" s="217">
        <v>21</v>
      </c>
      <c r="L21" s="409">
        <f>'2_ kolo'!CV24</f>
        <v>0</v>
      </c>
      <c r="M21" s="400" t="e">
        <f>'2_ kolo'!CO24</f>
        <v>#N/A</v>
      </c>
      <c r="N21" s="401">
        <f>'2_ kolo'!CP24</f>
        <v>0</v>
      </c>
      <c r="O21" s="402" t="s">
        <v>10</v>
      </c>
      <c r="P21" s="403">
        <f>'2_ kolo'!CR24</f>
        <v>0</v>
      </c>
      <c r="Q21" s="404">
        <f>'2_ kolo'!CS24</f>
        <v>0</v>
      </c>
      <c r="R21" s="315">
        <v>21</v>
      </c>
      <c r="S21" s="217">
        <v>21</v>
      </c>
      <c r="T21" s="410">
        <f>'2_ kolo'!DD24</f>
        <v>0</v>
      </c>
      <c r="U21" s="412" t="e">
        <f>'2_ kolo'!CW24</f>
        <v>#N/A</v>
      </c>
      <c r="V21" s="256">
        <f>'2_ kolo'!CX24</f>
        <v>0</v>
      </c>
      <c r="W21" s="257" t="s">
        <v>10</v>
      </c>
      <c r="X21" s="258">
        <f>'2_ kolo'!CZ24</f>
        <v>0</v>
      </c>
      <c r="Y21" s="369">
        <f>'2_ kolo'!DA24</f>
        <v>0</v>
      </c>
      <c r="Z21" s="315">
        <v>4</v>
      </c>
      <c r="AA21" s="217">
        <v>4</v>
      </c>
      <c r="AB21" s="405" t="str">
        <f>'3_ kolo A,B'!BC26</f>
        <v>Šéfík S.</v>
      </c>
      <c r="AC21" s="406">
        <f>'3_ kolo A,B'!AV26</f>
        <v>0</v>
      </c>
      <c r="AD21" s="281">
        <f>'3_ kolo A,B'!AW26</f>
        <v>0</v>
      </c>
      <c r="AE21" s="282" t="s">
        <v>10</v>
      </c>
      <c r="AF21" s="283">
        <f>'3_ kolo A,B'!AY26</f>
        <v>0</v>
      </c>
      <c r="AG21" s="407">
        <f>'3_ kolo A,B'!AZ26</f>
        <v>0</v>
      </c>
      <c r="AH21" s="315">
        <v>4</v>
      </c>
      <c r="AI21" s="217">
        <v>4</v>
      </c>
      <c r="AJ21" s="359" t="str">
        <f>'3_ kolo A,B'!BK26</f>
        <v>Šéfík S.</v>
      </c>
      <c r="AK21" s="360">
        <f>'3_ kolo A,B'!BD26</f>
        <v>5</v>
      </c>
      <c r="AL21" s="235">
        <f>'3_ kolo A,B'!BE26</f>
        <v>104</v>
      </c>
      <c r="AM21" s="236" t="s">
        <v>10</v>
      </c>
      <c r="AN21" s="237">
        <f>'3_ kolo A,B'!BG26</f>
        <v>229</v>
      </c>
      <c r="AO21" s="361">
        <f t="shared" si="1"/>
        <v>-125</v>
      </c>
      <c r="AP21" s="338">
        <v>4</v>
      </c>
    </row>
    <row r="22" spans="1:42" ht="17.25" customHeight="1" x14ac:dyDescent="0.2">
      <c r="A22" s="408">
        <v>4</v>
      </c>
      <c r="B22" s="315">
        <v>22</v>
      </c>
      <c r="C22" s="217">
        <v>22</v>
      </c>
      <c r="D22" s="399">
        <f>'1_ kolo'!CV25</f>
        <v>0</v>
      </c>
      <c r="E22" s="400" t="e">
        <f>'1_ kolo'!CO25</f>
        <v>#N/A</v>
      </c>
      <c r="F22" s="401">
        <f>'1_ kolo'!CP25</f>
        <v>0</v>
      </c>
      <c r="G22" s="402" t="s">
        <v>10</v>
      </c>
      <c r="H22" s="403">
        <f>'1_ kolo'!CR25</f>
        <v>0</v>
      </c>
      <c r="I22" s="404">
        <f>'1_ kolo'!CS25</f>
        <v>0</v>
      </c>
      <c r="J22" s="315">
        <v>22</v>
      </c>
      <c r="K22" s="217">
        <v>22</v>
      </c>
      <c r="L22" s="409">
        <f>'2_ kolo'!CV25</f>
        <v>0</v>
      </c>
      <c r="M22" s="400" t="e">
        <f>'2_ kolo'!CO25</f>
        <v>#N/A</v>
      </c>
      <c r="N22" s="401">
        <f>'2_ kolo'!CP25</f>
        <v>0</v>
      </c>
      <c r="O22" s="402" t="s">
        <v>10</v>
      </c>
      <c r="P22" s="403">
        <f>'2_ kolo'!CR25</f>
        <v>0</v>
      </c>
      <c r="Q22" s="404">
        <f>'2_ kolo'!CS25</f>
        <v>0</v>
      </c>
      <c r="R22" s="315">
        <v>22</v>
      </c>
      <c r="S22" s="217">
        <v>22</v>
      </c>
      <c r="T22" s="410">
        <f>'2_ kolo'!DD25</f>
        <v>0</v>
      </c>
      <c r="U22" s="411" t="e">
        <f>'2_ kolo'!CW25</f>
        <v>#N/A</v>
      </c>
      <c r="V22" s="256">
        <f>'2_ kolo'!CX25</f>
        <v>0</v>
      </c>
      <c r="W22" s="257" t="s">
        <v>10</v>
      </c>
      <c r="X22" s="258">
        <f>'2_ kolo'!CZ25</f>
        <v>0</v>
      </c>
      <c r="Y22" s="369">
        <f>'2_ kolo'!DA25</f>
        <v>0</v>
      </c>
      <c r="Z22" s="315">
        <v>5</v>
      </c>
      <c r="AA22" s="217">
        <v>5</v>
      </c>
      <c r="AB22" s="405" t="str">
        <f>'3_ kolo A,B'!BC27</f>
        <v>Lucka Ch.</v>
      </c>
      <c r="AC22" s="406">
        <f>'3_ kolo A,B'!AV27</f>
        <v>0</v>
      </c>
      <c r="AD22" s="281">
        <f>'3_ kolo A,B'!AW27</f>
        <v>0</v>
      </c>
      <c r="AE22" s="282" t="s">
        <v>10</v>
      </c>
      <c r="AF22" s="283">
        <f>'3_ kolo A,B'!AY27</f>
        <v>0</v>
      </c>
      <c r="AG22" s="407">
        <f>'3_ kolo A,B'!AZ27</f>
        <v>0</v>
      </c>
      <c r="AH22" s="315">
        <v>5</v>
      </c>
      <c r="AI22" s="217">
        <v>5</v>
      </c>
      <c r="AJ22" s="359" t="str">
        <f>'3_ kolo A,B'!BK27</f>
        <v>Lucka Ch.</v>
      </c>
      <c r="AK22" s="360">
        <f>'3_ kolo A,B'!BD27</f>
        <v>2</v>
      </c>
      <c r="AL22" s="235">
        <f>'3_ kolo A,B'!BE27</f>
        <v>15</v>
      </c>
      <c r="AM22" s="236" t="s">
        <v>10</v>
      </c>
      <c r="AN22" s="237">
        <f>'3_ kolo A,B'!BG27</f>
        <v>300</v>
      </c>
      <c r="AO22" s="361">
        <f t="shared" si="1"/>
        <v>-285</v>
      </c>
      <c r="AP22" s="338">
        <v>5</v>
      </c>
    </row>
    <row r="23" spans="1:42" ht="17.25" customHeight="1" x14ac:dyDescent="0.2">
      <c r="A23" s="408">
        <v>5</v>
      </c>
      <c r="B23" s="315">
        <v>23</v>
      </c>
      <c r="C23" s="217">
        <v>23</v>
      </c>
      <c r="D23" s="399">
        <f>'1_ kolo'!CV26</f>
        <v>0</v>
      </c>
      <c r="E23" s="400" t="e">
        <f>'1_ kolo'!CO26</f>
        <v>#N/A</v>
      </c>
      <c r="F23" s="401">
        <f>'1_ kolo'!CP26</f>
        <v>0</v>
      </c>
      <c r="G23" s="402" t="s">
        <v>10</v>
      </c>
      <c r="H23" s="403">
        <f>'1_ kolo'!CR26</f>
        <v>0</v>
      </c>
      <c r="I23" s="404">
        <f>'1_ kolo'!CS26</f>
        <v>0</v>
      </c>
      <c r="J23" s="315">
        <v>23</v>
      </c>
      <c r="K23" s="217">
        <v>23</v>
      </c>
      <c r="L23" s="409">
        <f>'2_ kolo'!CV26</f>
        <v>0</v>
      </c>
      <c r="M23" s="400" t="e">
        <f>'2_ kolo'!CO26</f>
        <v>#N/A</v>
      </c>
      <c r="N23" s="401">
        <f>'2_ kolo'!CP26</f>
        <v>0</v>
      </c>
      <c r="O23" s="402" t="s">
        <v>10</v>
      </c>
      <c r="P23" s="403">
        <f>'2_ kolo'!CR26</f>
        <v>0</v>
      </c>
      <c r="Q23" s="404">
        <f>'2_ kolo'!CS26</f>
        <v>0</v>
      </c>
      <c r="R23" s="315">
        <v>23</v>
      </c>
      <c r="S23" s="217">
        <v>23</v>
      </c>
      <c r="T23" s="410">
        <f>'2_ kolo'!DD26</f>
        <v>0</v>
      </c>
      <c r="U23" s="412" t="e">
        <f>'2_ kolo'!CW26</f>
        <v>#N/A</v>
      </c>
      <c r="V23" s="256">
        <f>'2_ kolo'!CX26</f>
        <v>0</v>
      </c>
      <c r="W23" s="257" t="s">
        <v>10</v>
      </c>
      <c r="X23" s="258">
        <f>'2_ kolo'!CZ26</f>
        <v>0</v>
      </c>
      <c r="Y23" s="369">
        <f>'2_ kolo'!DA26</f>
        <v>0</v>
      </c>
      <c r="Z23" s="315">
        <v>6</v>
      </c>
      <c r="AA23" s="217">
        <v>6</v>
      </c>
      <c r="AB23" s="405" t="str">
        <f>'3_ kolo A,B'!BC28</f>
        <v>Ondřej Ch.</v>
      </c>
      <c r="AC23" s="406">
        <f>'3_ kolo A,B'!AV28</f>
        <v>0</v>
      </c>
      <c r="AD23" s="281">
        <f>'3_ kolo A,B'!AW28</f>
        <v>0</v>
      </c>
      <c r="AE23" s="282" t="s">
        <v>10</v>
      </c>
      <c r="AF23" s="283">
        <f>'3_ kolo A,B'!AY28</f>
        <v>0</v>
      </c>
      <c r="AG23" s="407">
        <f>'3_ kolo A,B'!AZ28</f>
        <v>0</v>
      </c>
      <c r="AH23" s="315">
        <v>6</v>
      </c>
      <c r="AI23" s="217">
        <v>6</v>
      </c>
      <c r="AJ23" s="359" t="str">
        <f>'3_ kolo A,B'!BK28</f>
        <v>Ondřej Ch.</v>
      </c>
      <c r="AK23" s="360">
        <f>'3_ kolo A,B'!BD28</f>
        <v>0</v>
      </c>
      <c r="AL23" s="235">
        <f>'3_ kolo A,B'!BE28</f>
        <v>0</v>
      </c>
      <c r="AM23" s="236" t="s">
        <v>10</v>
      </c>
      <c r="AN23" s="237">
        <f>'3_ kolo A,B'!BG28</f>
        <v>0</v>
      </c>
      <c r="AO23" s="361">
        <f t="shared" si="1"/>
        <v>0</v>
      </c>
      <c r="AP23" s="338">
        <v>6</v>
      </c>
    </row>
    <row r="24" spans="1:42" ht="17.25" customHeight="1" x14ac:dyDescent="0.2">
      <c r="A24" s="408">
        <v>6</v>
      </c>
      <c r="B24" s="315">
        <v>24</v>
      </c>
      <c r="C24" s="217">
        <v>24</v>
      </c>
      <c r="D24" s="399">
        <f>'1_ kolo'!CV27</f>
        <v>0</v>
      </c>
      <c r="E24" s="400" t="e">
        <f>'1_ kolo'!CO27</f>
        <v>#N/A</v>
      </c>
      <c r="F24" s="401">
        <f>'1_ kolo'!CP27</f>
        <v>0</v>
      </c>
      <c r="G24" s="402" t="s">
        <v>10</v>
      </c>
      <c r="H24" s="403">
        <f>'1_ kolo'!CR27</f>
        <v>0</v>
      </c>
      <c r="I24" s="404">
        <f>'1_ kolo'!CS27</f>
        <v>0</v>
      </c>
      <c r="J24" s="315">
        <v>24</v>
      </c>
      <c r="K24" s="217">
        <v>24</v>
      </c>
      <c r="L24" s="409">
        <f>'2_ kolo'!CV27</f>
        <v>0</v>
      </c>
      <c r="M24" s="400" t="e">
        <f>'2_ kolo'!CO27</f>
        <v>#N/A</v>
      </c>
      <c r="N24" s="401">
        <f>'2_ kolo'!CP27</f>
        <v>0</v>
      </c>
      <c r="O24" s="402" t="s">
        <v>10</v>
      </c>
      <c r="P24" s="403">
        <f>'2_ kolo'!CR27</f>
        <v>0</v>
      </c>
      <c r="Q24" s="404">
        <f>'2_ kolo'!CS27</f>
        <v>0</v>
      </c>
      <c r="R24" s="315">
        <v>24</v>
      </c>
      <c r="S24" s="217">
        <v>24</v>
      </c>
      <c r="T24" s="410">
        <f>'2_ kolo'!DD27</f>
        <v>0</v>
      </c>
      <c r="U24" s="411" t="e">
        <f>'2_ kolo'!CW27</f>
        <v>#N/A</v>
      </c>
      <c r="V24" s="256">
        <f>'2_ kolo'!CX27</f>
        <v>0</v>
      </c>
      <c r="W24" s="257" t="s">
        <v>10</v>
      </c>
      <c r="X24" s="258">
        <f>'2_ kolo'!CZ27</f>
        <v>0</v>
      </c>
      <c r="Y24" s="369">
        <f>'2_ kolo'!DA27</f>
        <v>0</v>
      </c>
      <c r="Z24" s="315">
        <v>7</v>
      </c>
      <c r="AA24" s="217">
        <v>7</v>
      </c>
      <c r="AB24" s="405">
        <f>'3_ kolo A,B'!BC29</f>
        <v>0</v>
      </c>
      <c r="AC24" s="406">
        <f>'3_ kolo A,B'!AV29</f>
        <v>0</v>
      </c>
      <c r="AD24" s="281">
        <f>'3_ kolo A,B'!AW29</f>
        <v>0</v>
      </c>
      <c r="AE24" s="282" t="s">
        <v>10</v>
      </c>
      <c r="AF24" s="283">
        <f>'3_ kolo A,B'!AY29</f>
        <v>0</v>
      </c>
      <c r="AG24" s="407">
        <f>'3_ kolo A,B'!AZ29</f>
        <v>0</v>
      </c>
      <c r="AH24" s="315">
        <v>7</v>
      </c>
      <c r="AI24" s="217">
        <v>7</v>
      </c>
      <c r="AJ24" s="359">
        <f>'3_ kolo A,B'!BK29</f>
        <v>0</v>
      </c>
      <c r="AK24" s="360">
        <f>'3_ kolo A,B'!BD29</f>
        <v>0</v>
      </c>
      <c r="AL24" s="235">
        <f>'3_ kolo A,B'!BE29</f>
        <v>0</v>
      </c>
      <c r="AM24" s="236" t="s">
        <v>10</v>
      </c>
      <c r="AN24" s="237">
        <f>'3_ kolo A,B'!BG29</f>
        <v>0</v>
      </c>
      <c r="AO24" s="361">
        <f t="shared" si="1"/>
        <v>0</v>
      </c>
      <c r="AP24" s="338">
        <v>7</v>
      </c>
    </row>
    <row r="25" spans="1:42" ht="17.25" customHeight="1" x14ac:dyDescent="0.2">
      <c r="A25" s="408">
        <v>7</v>
      </c>
      <c r="B25" s="315">
        <v>25</v>
      </c>
      <c r="C25" s="217">
        <v>25</v>
      </c>
      <c r="D25" s="399">
        <f>'1_ kolo'!CV28</f>
        <v>0</v>
      </c>
      <c r="E25" s="400" t="e">
        <f>'1_ kolo'!CO28</f>
        <v>#N/A</v>
      </c>
      <c r="F25" s="401">
        <f>'1_ kolo'!CP28</f>
        <v>0</v>
      </c>
      <c r="G25" s="402" t="s">
        <v>10</v>
      </c>
      <c r="H25" s="403">
        <f>'1_ kolo'!CR28</f>
        <v>0</v>
      </c>
      <c r="I25" s="404">
        <f>'1_ kolo'!CS28</f>
        <v>0</v>
      </c>
      <c r="J25" s="315">
        <v>25</v>
      </c>
      <c r="K25" s="217">
        <v>25</v>
      </c>
      <c r="L25" s="409">
        <f>'2_ kolo'!CV28</f>
        <v>0</v>
      </c>
      <c r="M25" s="400" t="e">
        <f>'2_ kolo'!CO28</f>
        <v>#N/A</v>
      </c>
      <c r="N25" s="401">
        <f>'2_ kolo'!CP28</f>
        <v>0</v>
      </c>
      <c r="O25" s="402" t="s">
        <v>10</v>
      </c>
      <c r="P25" s="403">
        <f>'2_ kolo'!CR28</f>
        <v>0</v>
      </c>
      <c r="Q25" s="404">
        <f>'2_ kolo'!CS28</f>
        <v>0</v>
      </c>
      <c r="R25" s="315">
        <v>25</v>
      </c>
      <c r="S25" s="217">
        <v>25</v>
      </c>
      <c r="T25" s="410">
        <f>'2_ kolo'!DD28</f>
        <v>0</v>
      </c>
      <c r="U25" s="412" t="e">
        <f>'2_ kolo'!CW28</f>
        <v>#N/A</v>
      </c>
      <c r="V25" s="256">
        <f>'2_ kolo'!CX28</f>
        <v>0</v>
      </c>
      <c r="W25" s="257" t="s">
        <v>10</v>
      </c>
      <c r="X25" s="258">
        <f>'2_ kolo'!CZ28</f>
        <v>0</v>
      </c>
      <c r="Y25" s="369">
        <f>'2_ kolo'!DA28</f>
        <v>0</v>
      </c>
      <c r="Z25" s="315">
        <v>8</v>
      </c>
      <c r="AA25" s="217">
        <v>8</v>
      </c>
      <c r="AB25" s="405">
        <f>'3_ kolo A,B'!BC30</f>
        <v>0</v>
      </c>
      <c r="AC25" s="406">
        <f>'3_ kolo A,B'!AV30</f>
        <v>0</v>
      </c>
      <c r="AD25" s="281">
        <f>'3_ kolo A,B'!AW30</f>
        <v>0</v>
      </c>
      <c r="AE25" s="282" t="s">
        <v>10</v>
      </c>
      <c r="AF25" s="283">
        <f>'3_ kolo A,B'!AY30</f>
        <v>0</v>
      </c>
      <c r="AG25" s="407">
        <f>'3_ kolo A,B'!AZ30</f>
        <v>0</v>
      </c>
      <c r="AH25" s="315">
        <v>8</v>
      </c>
      <c r="AI25" s="217">
        <v>8</v>
      </c>
      <c r="AJ25" s="359">
        <f>'3_ kolo A,B'!BK30</f>
        <v>0</v>
      </c>
      <c r="AK25" s="360">
        <f>'3_ kolo A,B'!BD30</f>
        <v>0</v>
      </c>
      <c r="AL25" s="235">
        <f>'3_ kolo A,B'!BE30</f>
        <v>0</v>
      </c>
      <c r="AM25" s="236" t="s">
        <v>10</v>
      </c>
      <c r="AN25" s="237">
        <f>'3_ kolo A,B'!BG30</f>
        <v>0</v>
      </c>
      <c r="AO25" s="361">
        <f t="shared" si="1"/>
        <v>0</v>
      </c>
      <c r="AP25" s="338">
        <v>8</v>
      </c>
    </row>
    <row r="26" spans="1:42" ht="17.25" customHeight="1" x14ac:dyDescent="0.2">
      <c r="A26" s="408">
        <v>8</v>
      </c>
      <c r="B26" s="315">
        <v>26</v>
      </c>
      <c r="C26" s="217">
        <v>26</v>
      </c>
      <c r="D26" s="399">
        <f>'1_ kolo'!CV29</f>
        <v>0</v>
      </c>
      <c r="E26" s="400" t="e">
        <f>'1_ kolo'!CO29</f>
        <v>#N/A</v>
      </c>
      <c r="F26" s="401">
        <f>'1_ kolo'!CP29</f>
        <v>0</v>
      </c>
      <c r="G26" s="402" t="s">
        <v>10</v>
      </c>
      <c r="H26" s="403">
        <f>'1_ kolo'!CR29</f>
        <v>0</v>
      </c>
      <c r="I26" s="404">
        <f>'1_ kolo'!CS29</f>
        <v>0</v>
      </c>
      <c r="J26" s="315">
        <v>26</v>
      </c>
      <c r="K26" s="217">
        <v>26</v>
      </c>
      <c r="L26" s="409">
        <f>'2_ kolo'!CV29</f>
        <v>0</v>
      </c>
      <c r="M26" s="400" t="e">
        <f>'2_ kolo'!CO29</f>
        <v>#N/A</v>
      </c>
      <c r="N26" s="401">
        <f>'2_ kolo'!CP29</f>
        <v>0</v>
      </c>
      <c r="O26" s="402" t="s">
        <v>10</v>
      </c>
      <c r="P26" s="403">
        <f>'2_ kolo'!CR29</f>
        <v>0</v>
      </c>
      <c r="Q26" s="404">
        <f>'2_ kolo'!CS29</f>
        <v>0</v>
      </c>
      <c r="R26" s="315">
        <v>26</v>
      </c>
      <c r="S26" s="217">
        <v>26</v>
      </c>
      <c r="T26" s="410">
        <f>'2_ kolo'!DD29</f>
        <v>0</v>
      </c>
      <c r="U26" s="411" t="e">
        <f>'2_ kolo'!CW29</f>
        <v>#N/A</v>
      </c>
      <c r="V26" s="256">
        <f>'2_ kolo'!CX29</f>
        <v>0</v>
      </c>
      <c r="W26" s="257" t="s">
        <v>10</v>
      </c>
      <c r="X26" s="258">
        <f>'2_ kolo'!CZ29</f>
        <v>0</v>
      </c>
      <c r="Y26" s="369">
        <f>'2_ kolo'!DA29</f>
        <v>0</v>
      </c>
      <c r="Z26" s="315">
        <v>9</v>
      </c>
      <c r="AA26" s="217">
        <v>9</v>
      </c>
      <c r="AB26" s="413">
        <f>'3_ kolo A,B'!BC31</f>
        <v>0</v>
      </c>
      <c r="AC26" s="406">
        <f>'3_ kolo A,B'!AV31</f>
        <v>0</v>
      </c>
      <c r="AD26" s="281">
        <f>'3_ kolo A,B'!AW31</f>
        <v>0</v>
      </c>
      <c r="AE26" s="282" t="s">
        <v>10</v>
      </c>
      <c r="AF26" s="283">
        <f>'3_ kolo A,B'!AY31</f>
        <v>0</v>
      </c>
      <c r="AG26" s="407">
        <f>'3_ kolo A,B'!AZ31</f>
        <v>0</v>
      </c>
      <c r="AH26" s="315">
        <v>9</v>
      </c>
      <c r="AI26" s="217">
        <v>9</v>
      </c>
      <c r="AJ26" s="414">
        <f>'3_ kolo A,B'!BK31</f>
        <v>0</v>
      </c>
      <c r="AK26" s="415">
        <f>'3_ kolo A,B'!BD31</f>
        <v>0</v>
      </c>
      <c r="AL26" s="235">
        <f>'3_ kolo A,B'!BE31</f>
        <v>0</v>
      </c>
      <c r="AM26" s="236" t="s">
        <v>10</v>
      </c>
      <c r="AN26" s="237">
        <f>'3_ kolo A,B'!BG31</f>
        <v>0</v>
      </c>
      <c r="AO26" s="361">
        <f t="shared" si="1"/>
        <v>0</v>
      </c>
      <c r="AP26" s="338">
        <v>9</v>
      </c>
    </row>
    <row r="27" spans="1:42" ht="17.25" customHeight="1" x14ac:dyDescent="0.2">
      <c r="A27" s="408">
        <v>9</v>
      </c>
      <c r="B27" s="315">
        <v>27</v>
      </c>
      <c r="C27" s="217">
        <v>27</v>
      </c>
      <c r="D27" s="399">
        <f>'1_ kolo'!CV30</f>
        <v>0</v>
      </c>
      <c r="E27" s="400" t="e">
        <f>'1_ kolo'!CO30</f>
        <v>#N/A</v>
      </c>
      <c r="F27" s="401">
        <f>'1_ kolo'!CP30</f>
        <v>0</v>
      </c>
      <c r="G27" s="402" t="s">
        <v>10</v>
      </c>
      <c r="H27" s="403">
        <f>'1_ kolo'!CR30</f>
        <v>0</v>
      </c>
      <c r="I27" s="404">
        <f>'1_ kolo'!CS30</f>
        <v>0</v>
      </c>
      <c r="J27" s="315">
        <v>27</v>
      </c>
      <c r="K27" s="217">
        <v>27</v>
      </c>
      <c r="L27" s="409">
        <f>'2_ kolo'!CV30</f>
        <v>0</v>
      </c>
      <c r="M27" s="400" t="e">
        <f>'2_ kolo'!CO30</f>
        <v>#N/A</v>
      </c>
      <c r="N27" s="401">
        <f>'2_ kolo'!CP30</f>
        <v>0</v>
      </c>
      <c r="O27" s="402" t="s">
        <v>10</v>
      </c>
      <c r="P27" s="403">
        <f>'2_ kolo'!CR30</f>
        <v>0</v>
      </c>
      <c r="Q27" s="404">
        <f>'2_ kolo'!CS30</f>
        <v>0</v>
      </c>
      <c r="R27" s="315">
        <v>27</v>
      </c>
      <c r="S27" s="217">
        <v>27</v>
      </c>
      <c r="T27" s="410">
        <f>'2_ kolo'!DD30</f>
        <v>0</v>
      </c>
      <c r="U27" s="412" t="e">
        <f>'2_ kolo'!CW30</f>
        <v>#N/A</v>
      </c>
      <c r="V27" s="256">
        <f>'2_ kolo'!CX30</f>
        <v>0</v>
      </c>
      <c r="W27" s="257" t="s">
        <v>10</v>
      </c>
      <c r="X27" s="258">
        <f>'2_ kolo'!CZ30</f>
        <v>0</v>
      </c>
      <c r="Y27" s="369">
        <f>'2_ kolo'!DA30</f>
        <v>0</v>
      </c>
      <c r="Z27" s="315">
        <v>10</v>
      </c>
      <c r="AA27" s="217">
        <v>10</v>
      </c>
      <c r="AB27" s="413">
        <f>'3_ kolo A,B'!BC32</f>
        <v>0</v>
      </c>
      <c r="AC27" s="406">
        <f>'3_ kolo A,B'!AV32</f>
        <v>0</v>
      </c>
      <c r="AD27" s="281">
        <f>'3_ kolo A,B'!AW32</f>
        <v>0</v>
      </c>
      <c r="AE27" s="282" t="s">
        <v>10</v>
      </c>
      <c r="AF27" s="283">
        <f>'3_ kolo A,B'!AY32</f>
        <v>0</v>
      </c>
      <c r="AG27" s="407">
        <f>'3_ kolo A,B'!AZ32</f>
        <v>0</v>
      </c>
      <c r="AH27" s="315">
        <v>10</v>
      </c>
      <c r="AI27" s="217">
        <v>10</v>
      </c>
      <c r="AJ27" s="414">
        <f>'3_ kolo A,B'!BK32</f>
        <v>0</v>
      </c>
      <c r="AK27" s="360" t="e">
        <f>'3_ kolo A,B'!BD32</f>
        <v>#VALUE!</v>
      </c>
      <c r="AL27" s="235">
        <f>'3_ kolo A,B'!BE32</f>
        <v>0</v>
      </c>
      <c r="AM27" s="236" t="s">
        <v>10</v>
      </c>
      <c r="AN27" s="237">
        <f>'3_ kolo A,B'!BG32</f>
        <v>0</v>
      </c>
      <c r="AO27" s="361">
        <f t="shared" si="1"/>
        <v>0</v>
      </c>
      <c r="AP27" s="338">
        <v>10</v>
      </c>
    </row>
    <row r="28" spans="1:42" ht="17.25" customHeight="1" x14ac:dyDescent="0.2">
      <c r="A28" s="408">
        <v>10</v>
      </c>
      <c r="B28" s="315">
        <v>28</v>
      </c>
      <c r="C28" s="217">
        <v>28</v>
      </c>
      <c r="D28" s="399">
        <f>'1_ kolo'!CV31</f>
        <v>0</v>
      </c>
      <c r="E28" s="400" t="e">
        <f>'1_ kolo'!CO31</f>
        <v>#N/A</v>
      </c>
      <c r="F28" s="401">
        <f>'1_ kolo'!CP31</f>
        <v>0</v>
      </c>
      <c r="G28" s="402" t="s">
        <v>10</v>
      </c>
      <c r="H28" s="403">
        <f>'1_ kolo'!CR31</f>
        <v>0</v>
      </c>
      <c r="I28" s="404">
        <f>'1_ kolo'!CS31</f>
        <v>0</v>
      </c>
      <c r="J28" s="315">
        <v>28</v>
      </c>
      <c r="K28" s="217">
        <v>28</v>
      </c>
      <c r="L28" s="409">
        <f>'2_ kolo'!CV31</f>
        <v>0</v>
      </c>
      <c r="M28" s="400" t="e">
        <f>'2_ kolo'!CO31</f>
        <v>#N/A</v>
      </c>
      <c r="N28" s="401">
        <f>'2_ kolo'!CP31</f>
        <v>0</v>
      </c>
      <c r="O28" s="402" t="s">
        <v>10</v>
      </c>
      <c r="P28" s="403">
        <f>'2_ kolo'!CR31</f>
        <v>0</v>
      </c>
      <c r="Q28" s="404">
        <f>'2_ kolo'!CS31</f>
        <v>0</v>
      </c>
      <c r="R28" s="315">
        <v>28</v>
      </c>
      <c r="S28" s="217">
        <v>28</v>
      </c>
      <c r="T28" s="410">
        <f>'2_ kolo'!DD31</f>
        <v>0</v>
      </c>
      <c r="U28" s="411" t="e">
        <f>'2_ kolo'!CW31</f>
        <v>#N/A</v>
      </c>
      <c r="V28" s="256">
        <f>'2_ kolo'!CX31</f>
        <v>0</v>
      </c>
      <c r="W28" s="257" t="s">
        <v>10</v>
      </c>
      <c r="X28" s="258">
        <f>'2_ kolo'!CZ31</f>
        <v>0</v>
      </c>
      <c r="Y28" s="369">
        <f>'2_ kolo'!DA31</f>
        <v>0</v>
      </c>
      <c r="Z28" s="315">
        <v>11</v>
      </c>
      <c r="AA28" s="217">
        <v>11</v>
      </c>
      <c r="AB28" s="416">
        <f>'3_ kolo A,B'!BC33</f>
        <v>0</v>
      </c>
      <c r="AC28" s="417">
        <f>'3_ kolo A,B'!AV33</f>
        <v>0</v>
      </c>
      <c r="AD28" s="295">
        <f>'3_ kolo A,B'!AW33</f>
        <v>0</v>
      </c>
      <c r="AE28" s="296" t="s">
        <v>10</v>
      </c>
      <c r="AF28" s="297">
        <f>'3_ kolo A,B'!AY33</f>
        <v>0</v>
      </c>
      <c r="AG28" s="418">
        <f>'3_ kolo A,B'!AZ33</f>
        <v>0</v>
      </c>
      <c r="AH28" s="315">
        <v>11</v>
      </c>
      <c r="AI28" s="217">
        <v>11</v>
      </c>
      <c r="AJ28" s="419">
        <f>'3_ kolo A,B'!BK33</f>
        <v>0</v>
      </c>
      <c r="AK28" s="420" t="e">
        <f>'3_ kolo A,B'!BD33</f>
        <v>#N/A</v>
      </c>
      <c r="AL28" s="256">
        <f>'3_ kolo A,B'!BE33</f>
        <v>0</v>
      </c>
      <c r="AM28" s="257" t="s">
        <v>10</v>
      </c>
      <c r="AN28" s="258">
        <f>'3_ kolo A,B'!BG33</f>
        <v>0</v>
      </c>
      <c r="AO28" s="369">
        <f t="shared" si="1"/>
        <v>0</v>
      </c>
      <c r="AP28" s="338">
        <v>11</v>
      </c>
    </row>
    <row r="29" spans="1:42" ht="17.25" customHeight="1" x14ac:dyDescent="0.2">
      <c r="A29" s="408">
        <v>11</v>
      </c>
      <c r="B29" s="315">
        <v>29</v>
      </c>
      <c r="C29" s="217">
        <v>29</v>
      </c>
      <c r="D29" s="399">
        <f>'1_ kolo'!CV32</f>
        <v>0</v>
      </c>
      <c r="E29" s="400" t="e">
        <f>'1_ kolo'!CO32</f>
        <v>#N/A</v>
      </c>
      <c r="F29" s="401">
        <f>'1_ kolo'!CP32</f>
        <v>0</v>
      </c>
      <c r="G29" s="402" t="s">
        <v>10</v>
      </c>
      <c r="H29" s="403">
        <f>'1_ kolo'!CR32</f>
        <v>0</v>
      </c>
      <c r="I29" s="404">
        <f>'1_ kolo'!CS32</f>
        <v>0</v>
      </c>
      <c r="J29" s="315">
        <v>29</v>
      </c>
      <c r="K29" s="217">
        <v>29</v>
      </c>
      <c r="L29" s="409">
        <f>'2_ kolo'!CV32</f>
        <v>0</v>
      </c>
      <c r="M29" s="400" t="e">
        <f>'2_ kolo'!CO32</f>
        <v>#N/A</v>
      </c>
      <c r="N29" s="401">
        <f>'2_ kolo'!CP32</f>
        <v>0</v>
      </c>
      <c r="O29" s="402" t="s">
        <v>10</v>
      </c>
      <c r="P29" s="403">
        <f>'2_ kolo'!CR32</f>
        <v>0</v>
      </c>
      <c r="Q29" s="404">
        <f>'2_ kolo'!CS32</f>
        <v>0</v>
      </c>
      <c r="R29" s="315">
        <v>29</v>
      </c>
      <c r="S29" s="217">
        <v>29</v>
      </c>
      <c r="T29" s="410">
        <f>'2_ kolo'!DD32</f>
        <v>0</v>
      </c>
      <c r="U29" s="412" t="e">
        <f>'2_ kolo'!CW32</f>
        <v>#N/A</v>
      </c>
      <c r="V29" s="256">
        <f>'2_ kolo'!CX32</f>
        <v>0</v>
      </c>
      <c r="W29" s="257" t="s">
        <v>10</v>
      </c>
      <c r="X29" s="258">
        <f>'2_ kolo'!CZ32</f>
        <v>0</v>
      </c>
      <c r="Y29" s="369">
        <f>'2_ kolo'!DA32</f>
        <v>0</v>
      </c>
      <c r="Z29" s="315">
        <v>12</v>
      </c>
      <c r="AA29" s="217">
        <v>12</v>
      </c>
      <c r="AB29" s="416">
        <f>'3_ kolo A,B'!BC34</f>
        <v>0</v>
      </c>
      <c r="AC29" s="417">
        <f>'3_ kolo A,B'!AV34</f>
        <v>0</v>
      </c>
      <c r="AD29" s="295">
        <f>'3_ kolo A,B'!AW34</f>
        <v>0</v>
      </c>
      <c r="AE29" s="296" t="s">
        <v>10</v>
      </c>
      <c r="AF29" s="297">
        <f>'3_ kolo A,B'!AY34</f>
        <v>0</v>
      </c>
      <c r="AG29" s="418">
        <f>'3_ kolo A,B'!AZ34</f>
        <v>0</v>
      </c>
      <c r="AH29" s="315">
        <v>12</v>
      </c>
      <c r="AI29" s="217">
        <v>12</v>
      </c>
      <c r="AJ29" s="419">
        <f>'3_ kolo A,B'!BK34</f>
        <v>0</v>
      </c>
      <c r="AK29" s="368" t="e">
        <f>'3_ kolo A,B'!BD34</f>
        <v>#N/A</v>
      </c>
      <c r="AL29" s="256">
        <f>'3_ kolo A,B'!BE34</f>
        <v>0</v>
      </c>
      <c r="AM29" s="257" t="s">
        <v>10</v>
      </c>
      <c r="AN29" s="258">
        <f>'3_ kolo A,B'!BG34</f>
        <v>0</v>
      </c>
      <c r="AO29" s="369">
        <f t="shared" si="1"/>
        <v>0</v>
      </c>
      <c r="AP29" s="338">
        <v>12</v>
      </c>
    </row>
    <row r="30" spans="1:42" ht="18" customHeight="1" x14ac:dyDescent="0.2">
      <c r="A30" s="408">
        <v>12</v>
      </c>
      <c r="B30" s="315">
        <v>30</v>
      </c>
      <c r="C30" s="265">
        <v>30</v>
      </c>
      <c r="D30" s="421">
        <f>'1_ kolo'!CV33</f>
        <v>0</v>
      </c>
      <c r="E30" s="422" t="e">
        <f>'1_ kolo'!CO33</f>
        <v>#N/A</v>
      </c>
      <c r="F30" s="423">
        <f>'1_ kolo'!CP33</f>
        <v>0</v>
      </c>
      <c r="G30" s="424" t="s">
        <v>10</v>
      </c>
      <c r="H30" s="425">
        <f>'1_ kolo'!CR33</f>
        <v>0</v>
      </c>
      <c r="I30" s="426">
        <f>'1_ kolo'!CS33</f>
        <v>0</v>
      </c>
      <c r="J30" s="315">
        <v>30</v>
      </c>
      <c r="K30" s="265">
        <v>30</v>
      </c>
      <c r="L30" s="421">
        <f>'2_ kolo'!CV33</f>
        <v>0</v>
      </c>
      <c r="M30" s="422" t="e">
        <f>'2_ kolo'!CO33</f>
        <v>#N/A</v>
      </c>
      <c r="N30" s="423">
        <f>'2_ kolo'!CP33</f>
        <v>0</v>
      </c>
      <c r="O30" s="424" t="s">
        <v>10</v>
      </c>
      <c r="P30" s="425">
        <f>'2_ kolo'!CR33</f>
        <v>0</v>
      </c>
      <c r="Q30" s="426">
        <f>'2_ kolo'!CS33</f>
        <v>0</v>
      </c>
      <c r="R30" s="315">
        <v>30</v>
      </c>
      <c r="S30" s="265">
        <v>30</v>
      </c>
      <c r="T30" s="427">
        <f>'2_ kolo'!DD33</f>
        <v>0</v>
      </c>
      <c r="U30" s="428" t="e">
        <f>'2_ kolo'!CW33</f>
        <v>#N/A</v>
      </c>
      <c r="V30" s="377">
        <f>'2_ kolo'!CX33</f>
        <v>0</v>
      </c>
      <c r="W30" s="378" t="s">
        <v>10</v>
      </c>
      <c r="X30" s="379">
        <f>'2_ kolo'!CZ33</f>
        <v>0</v>
      </c>
      <c r="Y30" s="380">
        <f>'2_ kolo'!DA33</f>
        <v>0</v>
      </c>
      <c r="Z30" s="315">
        <v>13</v>
      </c>
      <c r="AA30" s="217">
        <v>13</v>
      </c>
      <c r="AB30" s="416">
        <f>'3_ kolo A,B'!BC35</f>
        <v>0</v>
      </c>
      <c r="AC30" s="417">
        <f>'3_ kolo A,B'!AV35</f>
        <v>0</v>
      </c>
      <c r="AD30" s="295">
        <f>'3_ kolo A,B'!AW35</f>
        <v>0</v>
      </c>
      <c r="AE30" s="296" t="s">
        <v>10</v>
      </c>
      <c r="AF30" s="297">
        <f>'3_ kolo A,B'!AY35</f>
        <v>0</v>
      </c>
      <c r="AG30" s="418">
        <f>'3_ kolo A,B'!AZ35</f>
        <v>0</v>
      </c>
      <c r="AH30" s="315">
        <v>13</v>
      </c>
      <c r="AI30" s="217">
        <v>13</v>
      </c>
      <c r="AJ30" s="419">
        <f>'3_ kolo A,B'!BK35</f>
        <v>0</v>
      </c>
      <c r="AK30" s="420" t="e">
        <f>'3_ kolo A,B'!BD35</f>
        <v>#N/A</v>
      </c>
      <c r="AL30" s="256">
        <f>'3_ kolo A,B'!BE35</f>
        <v>0</v>
      </c>
      <c r="AM30" s="257" t="s">
        <v>10</v>
      </c>
      <c r="AN30" s="258">
        <f>'3_ kolo A,B'!BG35</f>
        <v>0</v>
      </c>
      <c r="AO30" s="369">
        <f t="shared" si="1"/>
        <v>0</v>
      </c>
      <c r="AP30" s="338">
        <v>13</v>
      </c>
    </row>
    <row r="31" spans="1:42" ht="18" customHeight="1" x14ac:dyDescent="0.25">
      <c r="A31" s="429">
        <v>13</v>
      </c>
      <c r="B31" s="381"/>
      <c r="C31" s="381" t="s">
        <v>48</v>
      </c>
      <c r="D31" s="131"/>
      <c r="E31" s="131"/>
      <c r="F31" s="131"/>
      <c r="G31" s="131"/>
      <c r="H31" s="131"/>
      <c r="I31" s="131"/>
      <c r="J31" s="381"/>
      <c r="K31" s="381" t="s">
        <v>49</v>
      </c>
      <c r="L31" s="131"/>
      <c r="M31" s="131"/>
      <c r="N31" s="131"/>
      <c r="O31" s="131"/>
      <c r="P31" s="131"/>
      <c r="Q31" s="131"/>
      <c r="R31" s="387" t="s">
        <v>50</v>
      </c>
      <c r="S31" s="131"/>
      <c r="T31" s="131"/>
      <c r="U31" s="131"/>
      <c r="V31" s="131"/>
      <c r="W31" s="131"/>
      <c r="X31" s="131"/>
      <c r="Y31" s="131"/>
      <c r="Z31" s="315">
        <v>14</v>
      </c>
      <c r="AA31" s="217">
        <v>14</v>
      </c>
      <c r="AB31" s="416">
        <f>'3_ kolo A,B'!BC36</f>
        <v>0</v>
      </c>
      <c r="AC31" s="417">
        <f>'3_ kolo A,B'!AV36</f>
        <v>0</v>
      </c>
      <c r="AD31" s="295">
        <f>'3_ kolo A,B'!AW36</f>
        <v>0</v>
      </c>
      <c r="AE31" s="296" t="s">
        <v>10</v>
      </c>
      <c r="AF31" s="297">
        <f>'3_ kolo A,B'!AY36</f>
        <v>0</v>
      </c>
      <c r="AG31" s="418">
        <f>'3_ kolo A,B'!AZ36</f>
        <v>0</v>
      </c>
      <c r="AH31" s="315">
        <v>14</v>
      </c>
      <c r="AI31" s="217">
        <v>14</v>
      </c>
      <c r="AJ31" s="419">
        <f>'3_ kolo A,B'!BK36</f>
        <v>0</v>
      </c>
      <c r="AK31" s="368" t="e">
        <f>'3_ kolo A,B'!BD36</f>
        <v>#N/A</v>
      </c>
      <c r="AL31" s="256">
        <f>'3_ kolo A,B'!BE36</f>
        <v>0</v>
      </c>
      <c r="AM31" s="257" t="s">
        <v>10</v>
      </c>
      <c r="AN31" s="258">
        <f>'3_ kolo A,B'!BG36</f>
        <v>0</v>
      </c>
      <c r="AO31" s="369">
        <f t="shared" si="1"/>
        <v>0</v>
      </c>
      <c r="AP31" s="338">
        <v>14</v>
      </c>
    </row>
    <row r="32" spans="1:42" ht="18" customHeight="1" x14ac:dyDescent="0.2">
      <c r="A32" s="408">
        <v>14</v>
      </c>
      <c r="B32" s="430"/>
      <c r="C32" s="4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315">
        <v>15</v>
      </c>
      <c r="AA32" s="265">
        <v>15</v>
      </c>
      <c r="AB32" s="431">
        <f>'3_ kolo A,B'!BC37</f>
        <v>0</v>
      </c>
      <c r="AC32" s="432">
        <f>'3_ kolo A,B'!AV37</f>
        <v>0</v>
      </c>
      <c r="AD32" s="433">
        <f>'3_ kolo A,B'!AW37</f>
        <v>0</v>
      </c>
      <c r="AE32" s="434" t="s">
        <v>10</v>
      </c>
      <c r="AF32" s="435">
        <f>'3_ kolo A,B'!AY37</f>
        <v>0</v>
      </c>
      <c r="AG32" s="436">
        <f>'3_ kolo A,B'!AZ37</f>
        <v>0</v>
      </c>
      <c r="AH32" s="315">
        <v>15</v>
      </c>
      <c r="AI32" s="265">
        <v>15</v>
      </c>
      <c r="AJ32" s="427">
        <f>'3_ kolo A,B'!BK37</f>
        <v>0</v>
      </c>
      <c r="AK32" s="437" t="e">
        <f>'3_ kolo A,B'!BD37</f>
        <v>#N/A</v>
      </c>
      <c r="AL32" s="377">
        <f>'3_ kolo A,B'!BE37</f>
        <v>0</v>
      </c>
      <c r="AM32" s="378" t="s">
        <v>10</v>
      </c>
      <c r="AN32" s="379">
        <f>'3_ kolo A,B'!BG37</f>
        <v>0</v>
      </c>
      <c r="AO32" s="380">
        <f t="shared" si="1"/>
        <v>0</v>
      </c>
      <c r="AP32" s="338">
        <v>15</v>
      </c>
    </row>
    <row r="33" spans="1:42" ht="18" customHeight="1" x14ac:dyDescent="0.25">
      <c r="A33" s="438">
        <v>15</v>
      </c>
      <c r="B33" s="383" t="s">
        <v>51</v>
      </c>
      <c r="C33" s="4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439" t="s">
        <v>52</v>
      </c>
      <c r="AA33" s="383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</row>
    <row r="34" spans="1:42" ht="17.25" customHeight="1" x14ac:dyDescent="0.25">
      <c r="A34" s="408">
        <v>16</v>
      </c>
      <c r="B34" s="386" t="s">
        <v>53</v>
      </c>
      <c r="C34" s="4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386"/>
      <c r="AB34" s="131"/>
      <c r="AC34" s="131"/>
      <c r="AD34" s="387" t="s">
        <v>54</v>
      </c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</row>
    <row r="35" spans="1:42" ht="17.25" customHeight="1" x14ac:dyDescent="0.2">
      <c r="A35" s="408">
        <v>17</v>
      </c>
      <c r="B35" s="386" t="s">
        <v>55</v>
      </c>
      <c r="C35" s="4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386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spans="1:42" ht="17.25" customHeight="1" x14ac:dyDescent="0.2">
      <c r="A36" s="408">
        <v>18</v>
      </c>
      <c r="B36" s="386" t="s">
        <v>56</v>
      </c>
      <c r="C36" s="4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386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</row>
    <row r="37" spans="1:42" ht="17.25" customHeight="1" x14ac:dyDescent="0.2">
      <c r="A37" s="408">
        <v>19</v>
      </c>
      <c r="B37" s="386" t="s">
        <v>57</v>
      </c>
      <c r="C37" s="4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386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</row>
    <row r="38" spans="1:42" ht="17.25" customHeight="1" x14ac:dyDescent="0.2">
      <c r="A38" s="408">
        <v>20</v>
      </c>
      <c r="B38" s="386"/>
      <c r="C38" s="4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386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</row>
    <row r="39" spans="1:42" ht="17.25" customHeight="1" x14ac:dyDescent="0.2">
      <c r="A39" s="408">
        <v>21</v>
      </c>
      <c r="B39" s="386"/>
      <c r="C39" s="4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386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1:42" ht="17.25" customHeight="1" x14ac:dyDescent="0.2">
      <c r="A40" s="408">
        <v>22</v>
      </c>
      <c r="B40" s="430"/>
      <c r="C40" s="4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386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</row>
    <row r="41" spans="1:42" ht="17.25" customHeight="1" x14ac:dyDescent="0.2">
      <c r="A41" s="408">
        <v>23</v>
      </c>
      <c r="B41" s="430"/>
      <c r="C41" s="4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386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</row>
    <row r="42" spans="1:42" ht="17.25" customHeight="1" x14ac:dyDescent="0.2">
      <c r="A42" s="408">
        <v>24</v>
      </c>
      <c r="B42" s="430"/>
      <c r="C42" s="4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386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</row>
    <row r="43" spans="1:42" ht="17.25" customHeight="1" x14ac:dyDescent="0.2">
      <c r="A43" s="408">
        <v>25</v>
      </c>
      <c r="B43" s="430"/>
      <c r="C43" s="4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386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</row>
    <row r="44" spans="1:42" ht="17.25" customHeight="1" x14ac:dyDescent="0.2">
      <c r="A44" s="408">
        <v>26</v>
      </c>
      <c r="B44" s="430"/>
      <c r="C44" s="430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386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</row>
    <row r="45" spans="1:42" ht="17.25" customHeight="1" x14ac:dyDescent="0.2">
      <c r="A45" s="408">
        <v>27</v>
      </c>
      <c r="B45" s="430"/>
      <c r="C45" s="4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386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</row>
    <row r="46" spans="1:42" ht="17.25" customHeight="1" x14ac:dyDescent="0.2">
      <c r="A46" s="408">
        <v>28</v>
      </c>
      <c r="B46" s="430"/>
      <c r="C46" s="430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386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</row>
    <row r="47" spans="1:42" ht="17.25" customHeight="1" x14ac:dyDescent="0.2">
      <c r="A47" s="408">
        <v>29</v>
      </c>
      <c r="B47" s="430"/>
      <c r="C47" s="430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386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</row>
    <row r="48" spans="1:42" ht="18" customHeight="1" x14ac:dyDescent="0.2">
      <c r="A48" s="440">
        <v>30</v>
      </c>
      <c r="B48" s="430"/>
      <c r="C48" s="4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386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</row>
    <row r="49" spans="1:42" ht="13.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386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1_ kolo</vt:lpstr>
      <vt:lpstr>2_ kolo</vt:lpstr>
      <vt:lpstr>3_ kolo A,B</vt:lpstr>
      <vt:lpstr>poznámky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chmelar</cp:lastModifiedBy>
  <cp:lastPrinted>2015-12-09T09:03:14Z</cp:lastPrinted>
  <dcterms:created xsi:type="dcterms:W3CDTF">2015-12-09T09:03:32Z</dcterms:created>
  <dcterms:modified xsi:type="dcterms:W3CDTF">2015-12-09T09:03:33Z</dcterms:modified>
</cp:coreProperties>
</file>